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OHN\1. PLANEACIÓN\Publicaciones\"/>
    </mc:Choice>
  </mc:AlternateContent>
  <bookViews>
    <workbookView xWindow="-120" yWindow="-120" windowWidth="29040" windowHeight="15840" tabRatio="599"/>
  </bookViews>
  <sheets>
    <sheet name="TRIMESTRE I" sheetId="1" r:id="rId1"/>
    <sheet name="Hoja1" sheetId="2" state="hidden" r:id="rId2"/>
    <sheet name="LISTA REPORTES" sheetId="3" state="hidden" r:id="rId3"/>
  </sheets>
  <definedNames>
    <definedName name="_xlnm._FilterDatabase" localSheetId="0" hidden="1">'TRIMESTRE I'!$A$4:$VSE$263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2" i="1" l="1"/>
  <c r="X188" i="1"/>
  <c r="X155" i="1"/>
  <c r="X150" i="1"/>
  <c r="S2" i="1"/>
  <c r="T2" i="1"/>
  <c r="U2" i="1"/>
  <c r="R2" i="1"/>
  <c r="V234" i="1" l="1"/>
  <c r="AB234" i="1" s="1"/>
  <c r="V233" i="1"/>
  <c r="AB233" i="1" s="1"/>
  <c r="V43" i="1"/>
  <c r="AB43" i="1" s="1"/>
  <c r="AA10" i="1"/>
  <c r="AA11" i="1"/>
  <c r="AA13" i="1"/>
  <c r="AA14" i="1"/>
  <c r="AA15" i="1"/>
  <c r="AA16" i="1"/>
  <c r="AA17" i="1"/>
  <c r="AA35" i="1"/>
  <c r="AA37" i="1"/>
  <c r="AA39" i="1"/>
  <c r="AA40" i="1"/>
  <c r="AA41" i="1"/>
  <c r="AA42" i="1"/>
  <c r="AA43" i="1"/>
  <c r="AA45" i="1"/>
  <c r="AA46" i="1"/>
  <c r="AA47" i="1"/>
  <c r="AA48" i="1"/>
  <c r="AA49" i="1"/>
  <c r="AA52" i="1"/>
  <c r="AA53" i="1"/>
  <c r="AA55" i="1"/>
  <c r="AA57" i="1"/>
  <c r="AA58" i="1"/>
  <c r="AA59" i="1"/>
  <c r="AA60" i="1"/>
  <c r="AA61" i="1"/>
  <c r="AA64" i="1"/>
  <c r="AA65" i="1"/>
  <c r="AA68" i="1"/>
  <c r="AA72" i="1"/>
  <c r="AA73" i="1"/>
  <c r="AA74" i="1"/>
  <c r="AA75" i="1"/>
  <c r="AA76" i="1"/>
  <c r="AA78" i="1"/>
  <c r="AA80" i="1"/>
  <c r="AA81" i="1"/>
  <c r="AA82" i="1"/>
  <c r="AA85" i="1"/>
  <c r="AA89" i="1"/>
  <c r="AA90" i="1"/>
  <c r="AA91" i="1"/>
  <c r="AA92" i="1"/>
  <c r="AA93" i="1"/>
  <c r="AA94" i="1"/>
  <c r="AA96" i="1"/>
  <c r="AA99" i="1"/>
  <c r="AA101" i="1"/>
  <c r="AA102" i="1"/>
  <c r="AA103" i="1"/>
  <c r="AA104" i="1"/>
  <c r="AA105" i="1"/>
  <c r="AA106" i="1"/>
  <c r="AA109" i="1"/>
  <c r="AA111" i="1"/>
  <c r="AA112" i="1"/>
  <c r="AA113" i="1"/>
  <c r="AA114" i="1"/>
  <c r="AA115" i="1"/>
  <c r="AA116" i="1"/>
  <c r="AA117" i="1"/>
  <c r="AA118" i="1"/>
  <c r="AA119" i="1"/>
  <c r="AA120" i="1"/>
  <c r="AA121" i="1"/>
  <c r="AA122" i="1"/>
  <c r="AA123" i="1"/>
  <c r="AA124" i="1"/>
  <c r="AA125" i="1"/>
  <c r="AA128" i="1"/>
  <c r="AA129" i="1"/>
  <c r="AA130" i="1"/>
  <c r="AA131" i="1"/>
  <c r="AA132" i="1"/>
  <c r="AA133" i="1"/>
  <c r="AA135" i="1"/>
  <c r="AA136" i="1"/>
  <c r="AA137" i="1"/>
  <c r="AA138" i="1"/>
  <c r="AA139" i="1"/>
  <c r="AA142" i="1"/>
  <c r="AA143" i="1"/>
  <c r="AA145" i="1"/>
  <c r="AA146" i="1"/>
  <c r="AA147" i="1"/>
  <c r="AA150" i="1"/>
  <c r="AA151" i="1"/>
  <c r="AA155" i="1"/>
  <c r="AA156" i="1"/>
  <c r="AA157" i="1"/>
  <c r="AA158" i="1"/>
  <c r="AA159" i="1"/>
  <c r="AA160" i="1"/>
  <c r="AA170" i="1"/>
  <c r="AA171" i="1"/>
  <c r="AA172" i="1"/>
  <c r="AA173" i="1"/>
  <c r="AA174" i="1"/>
  <c r="AA180" i="1"/>
  <c r="AA182" i="1"/>
  <c r="AA183" i="1"/>
  <c r="AA184" i="1"/>
  <c r="AA185" i="1"/>
  <c r="AA186" i="1"/>
  <c r="AA187" i="1"/>
  <c r="AA188" i="1"/>
  <c r="AA189" i="1"/>
  <c r="AA190" i="1"/>
  <c r="AA192" i="1"/>
  <c r="AA193" i="1"/>
  <c r="AA195" i="1"/>
  <c r="AA196" i="1"/>
  <c r="AA197" i="1"/>
  <c r="AA198" i="1"/>
  <c r="AA199" i="1"/>
  <c r="AA203" i="1"/>
  <c r="AA206" i="1"/>
  <c r="AA207" i="1"/>
  <c r="AA208" i="1"/>
  <c r="AA209" i="1"/>
  <c r="AA210" i="1"/>
  <c r="AA213" i="1"/>
  <c r="AA215" i="1"/>
  <c r="AA216" i="1"/>
  <c r="AA217" i="1"/>
  <c r="AA218" i="1"/>
  <c r="AA219" i="1"/>
  <c r="AA220" i="1"/>
  <c r="AA221" i="1"/>
  <c r="AA222" i="1"/>
  <c r="AA224" i="1"/>
  <c r="AA225" i="1"/>
  <c r="AA227" i="1"/>
  <c r="AA228" i="1"/>
  <c r="AA229" i="1"/>
  <c r="AA230" i="1"/>
  <c r="AA231" i="1"/>
  <c r="AA233" i="1"/>
  <c r="AA234" i="1"/>
  <c r="AA235" i="1"/>
  <c r="AA238" i="1"/>
  <c r="AA239" i="1"/>
  <c r="AA240" i="1"/>
  <c r="AA241" i="1"/>
  <c r="AA242" i="1"/>
  <c r="AA243" i="1"/>
  <c r="AA244" i="1"/>
  <c r="AA246" i="1"/>
  <c r="AA247" i="1"/>
  <c r="AA248" i="1"/>
  <c r="AA249" i="1"/>
  <c r="AA250" i="1"/>
  <c r="AA251" i="1"/>
  <c r="AA253" i="1"/>
  <c r="AA256" i="1"/>
  <c r="AA257" i="1"/>
  <c r="AA259" i="1"/>
  <c r="AA260" i="1"/>
  <c r="AA261" i="1"/>
  <c r="AA262" i="1"/>
  <c r="AA263" i="1"/>
  <c r="AA5" i="1"/>
  <c r="J2" i="1"/>
  <c r="K2" i="1"/>
  <c r="L2" i="1"/>
  <c r="I2" i="1"/>
  <c r="AE43" i="1" l="1"/>
  <c r="AD43" i="1"/>
  <c r="AG43" i="1"/>
  <c r="AG233" i="1"/>
  <c r="AF233" i="1"/>
  <c r="AD233" i="1"/>
  <c r="AE233" i="1"/>
  <c r="AG234" i="1"/>
  <c r="AE234" i="1"/>
  <c r="AD234" i="1"/>
  <c r="AF234" i="1"/>
  <c r="AF43" i="1"/>
  <c r="X27" i="1" l="1"/>
  <c r="AA27" i="1" s="1"/>
  <c r="X26" i="1"/>
  <c r="AA26" i="1" s="1"/>
  <c r="X20" i="1"/>
  <c r="AA20" i="1" s="1"/>
  <c r="X21" i="1"/>
  <c r="AA21" i="1" s="1"/>
  <c r="X71" i="1" l="1"/>
  <c r="AA71" i="1" s="1"/>
  <c r="X70" i="1"/>
  <c r="AA70" i="1" s="1"/>
  <c r="X69" i="1"/>
  <c r="AA69" i="1" s="1"/>
  <c r="X67" i="1"/>
  <c r="AA67" i="1" s="1"/>
  <c r="X66" i="1"/>
  <c r="AA66" i="1" s="1"/>
  <c r="X63" i="1"/>
  <c r="AA63" i="1" s="1"/>
  <c r="X62" i="1"/>
  <c r="AA62" i="1" s="1"/>
  <c r="X34" i="1"/>
  <c r="AA34" i="1" s="1"/>
  <c r="X38" i="1"/>
  <c r="AA38" i="1" s="1"/>
  <c r="V38" i="1"/>
  <c r="AB38" i="1" s="1"/>
  <c r="V37" i="1"/>
  <c r="AB37" i="1" s="1"/>
  <c r="X36" i="1"/>
  <c r="AA36" i="1" s="1"/>
  <c r="V42" i="1"/>
  <c r="AB42" i="1" s="1"/>
  <c r="X44" i="1"/>
  <c r="AA44" i="1" s="1"/>
  <c r="X33" i="1"/>
  <c r="AA33" i="1" s="1"/>
  <c r="X205" i="1"/>
  <c r="AA205" i="1" s="1"/>
  <c r="X204" i="1"/>
  <c r="AA204" i="1" s="1"/>
  <c r="X201" i="1"/>
  <c r="AA201" i="1" s="1"/>
  <c r="X200" i="1"/>
  <c r="AA200" i="1" s="1"/>
  <c r="X202" i="1"/>
  <c r="AA202" i="1" s="1"/>
  <c r="AG37" i="1" l="1"/>
  <c r="AD37" i="1"/>
  <c r="AF37" i="1"/>
  <c r="AE37" i="1"/>
  <c r="AG38" i="1"/>
  <c r="AE38" i="1"/>
  <c r="AD38" i="1"/>
  <c r="AF38" i="1"/>
  <c r="AG42" i="1"/>
  <c r="AE42" i="1"/>
  <c r="AF42" i="1"/>
  <c r="AD42" i="1"/>
  <c r="X134" i="1"/>
  <c r="AA134" i="1" s="1"/>
  <c r="X127" i="1"/>
  <c r="AA127" i="1" s="1"/>
  <c r="X126" i="1"/>
  <c r="AA126" i="1" s="1"/>
  <c r="X181" i="1" l="1"/>
  <c r="AA181" i="1" s="1"/>
  <c r="X179" i="1"/>
  <c r="AA179" i="1" s="1"/>
  <c r="X178" i="1"/>
  <c r="AA178" i="1" s="1"/>
  <c r="X177" i="1"/>
  <c r="AA177" i="1" s="1"/>
  <c r="X176" i="1"/>
  <c r="AA176" i="1" s="1"/>
  <c r="X175" i="1"/>
  <c r="AA175" i="1" s="1"/>
  <c r="X237" i="1" l="1"/>
  <c r="AA237" i="1" s="1"/>
  <c r="X236" i="1"/>
  <c r="AA236" i="1" s="1"/>
  <c r="X232" i="1"/>
  <c r="AA232" i="1" s="1"/>
  <c r="X245" i="1"/>
  <c r="AA245" i="1" s="1"/>
  <c r="X214" i="1" l="1"/>
  <c r="AA214" i="1" s="1"/>
  <c r="X212" i="1" l="1"/>
  <c r="AA212" i="1" s="1"/>
  <c r="X211" i="1"/>
  <c r="AA211" i="1" s="1"/>
  <c r="X169" i="1" l="1"/>
  <c r="AA169" i="1" s="1"/>
  <c r="X168" i="1"/>
  <c r="AA168" i="1" s="1"/>
  <c r="X167" i="1"/>
  <c r="AA167" i="1" s="1"/>
  <c r="X166" i="1"/>
  <c r="AA166" i="1" s="1"/>
  <c r="X165" i="1"/>
  <c r="AA165" i="1" s="1"/>
  <c r="X164" i="1"/>
  <c r="AA164" i="1" s="1"/>
  <c r="X163" i="1"/>
  <c r="AA163" i="1" s="1"/>
  <c r="X162" i="1"/>
  <c r="AA162" i="1" s="1"/>
  <c r="X161" i="1"/>
  <c r="AA161" i="1" s="1"/>
  <c r="X226" i="1" l="1"/>
  <c r="AA226" i="1" s="1"/>
  <c r="X223" i="1"/>
  <c r="AA223" i="1" s="1"/>
  <c r="X86" i="1" l="1"/>
  <c r="AA86" i="1" s="1"/>
  <c r="X84" i="1"/>
  <c r="AA84" i="1" s="1"/>
  <c r="X56" i="1" l="1"/>
  <c r="AA56" i="1" s="1"/>
  <c r="X54" i="1"/>
  <c r="AA54" i="1" s="1"/>
  <c r="X51" i="1"/>
  <c r="AA51" i="1" s="1"/>
  <c r="X50" i="1"/>
  <c r="AA50" i="1" s="1"/>
  <c r="X6" i="1" l="1"/>
  <c r="AA6" i="1" s="1"/>
  <c r="X12" i="1"/>
  <c r="AA12" i="1" s="1"/>
  <c r="X9" i="1"/>
  <c r="AA9" i="1" s="1"/>
  <c r="X8" i="1"/>
  <c r="AA8" i="1" s="1"/>
  <c r="X7" i="1"/>
  <c r="AA7" i="1" s="1"/>
  <c r="V6" i="1"/>
  <c r="AB6" i="1" l="1"/>
  <c r="AG6" i="1" s="1"/>
  <c r="U255" i="1"/>
  <c r="T255" i="1"/>
  <c r="S255" i="1"/>
  <c r="R255" i="1"/>
  <c r="X258" i="1"/>
  <c r="AA258" i="1" s="1"/>
  <c r="AD6" i="1" l="1"/>
  <c r="AE6" i="1"/>
  <c r="AF6" i="1"/>
  <c r="X110" i="1"/>
  <c r="AA110" i="1" s="1"/>
  <c r="X108" i="1"/>
  <c r="AA108" i="1" s="1"/>
  <c r="X107" i="1"/>
  <c r="AA107" i="1" s="1"/>
  <c r="X88" i="1" l="1"/>
  <c r="AA88" i="1" s="1"/>
  <c r="X87" i="1"/>
  <c r="AA87" i="1" s="1"/>
  <c r="X83" i="1"/>
  <c r="AA83" i="1" s="1"/>
  <c r="X79" i="1"/>
  <c r="AA79" i="1" s="1"/>
  <c r="X77" i="1"/>
  <c r="AA77" i="1" s="1"/>
  <c r="X194" i="1" l="1"/>
  <c r="AA194" i="1" s="1"/>
  <c r="X191" i="1"/>
  <c r="AA191" i="1" s="1"/>
  <c r="X255" i="1" l="1"/>
  <c r="AA255" i="1" s="1"/>
  <c r="X254" i="1"/>
  <c r="AA254" i="1" s="1"/>
  <c r="X252" i="1"/>
  <c r="AA252" i="1" l="1"/>
  <c r="AB252" i="1"/>
  <c r="X154" i="1"/>
  <c r="AA154" i="1" s="1"/>
  <c r="X153" i="1"/>
  <c r="AA153" i="1" s="1"/>
  <c r="X152" i="1"/>
  <c r="AA152" i="1" s="1"/>
  <c r="X149" i="1"/>
  <c r="AA149" i="1" s="1"/>
  <c r="X148" i="1"/>
  <c r="AA148" i="1" s="1"/>
  <c r="X144" i="1"/>
  <c r="AA144" i="1" s="1"/>
  <c r="X141" i="1"/>
  <c r="AA141" i="1" s="1"/>
  <c r="X140" i="1"/>
  <c r="AA140" i="1" s="1"/>
  <c r="X100" i="1" l="1"/>
  <c r="AA100" i="1" s="1"/>
  <c r="X98" i="1"/>
  <c r="AA98" i="1" s="1"/>
  <c r="V98" i="1"/>
  <c r="AB98" i="1" s="1"/>
  <c r="X97" i="1"/>
  <c r="AA97" i="1" s="1"/>
  <c r="X95" i="1"/>
  <c r="AA95" i="1" s="1"/>
  <c r="AG98" i="1" l="1"/>
  <c r="AF98" i="1"/>
  <c r="AE98" i="1"/>
  <c r="AD98" i="1"/>
  <c r="V7" i="1"/>
  <c r="AB7" i="1" s="1"/>
  <c r="V8" i="1"/>
  <c r="AB8" i="1" s="1"/>
  <c r="V9" i="1"/>
  <c r="AB9" i="1" s="1"/>
  <c r="V10" i="1"/>
  <c r="AB10" i="1" s="1"/>
  <c r="V11" i="1"/>
  <c r="AB11" i="1" s="1"/>
  <c r="V12" i="1"/>
  <c r="AB12" i="1" s="1"/>
  <c r="V13" i="1"/>
  <c r="AB13" i="1" s="1"/>
  <c r="V14" i="1"/>
  <c r="AB14" i="1" s="1"/>
  <c r="V15" i="1"/>
  <c r="AB15" i="1" s="1"/>
  <c r="V16" i="1"/>
  <c r="AB16" i="1" s="1"/>
  <c r="V17" i="1"/>
  <c r="AB17" i="1" s="1"/>
  <c r="V18" i="1"/>
  <c r="V19" i="1"/>
  <c r="V20" i="1"/>
  <c r="AB20" i="1" s="1"/>
  <c r="V21" i="1"/>
  <c r="AB21" i="1" s="1"/>
  <c r="V22" i="1"/>
  <c r="V23" i="1"/>
  <c r="V24" i="1"/>
  <c r="V25" i="1"/>
  <c r="V26" i="1"/>
  <c r="AB26" i="1" s="1"/>
  <c r="V27" i="1"/>
  <c r="AB27" i="1" s="1"/>
  <c r="V28" i="1"/>
  <c r="V29" i="1"/>
  <c r="V30" i="1"/>
  <c r="V31" i="1"/>
  <c r="V32" i="1"/>
  <c r="V33" i="1"/>
  <c r="AB33" i="1" s="1"/>
  <c r="V34" i="1"/>
  <c r="AB34" i="1" s="1"/>
  <c r="V35" i="1"/>
  <c r="AB35" i="1" s="1"/>
  <c r="V36" i="1"/>
  <c r="AB36" i="1" s="1"/>
  <c r="V39" i="1"/>
  <c r="AB39" i="1" s="1"/>
  <c r="V40" i="1"/>
  <c r="AB40" i="1" s="1"/>
  <c r="V41" i="1"/>
  <c r="AB41" i="1" s="1"/>
  <c r="V44" i="1"/>
  <c r="AB44" i="1" s="1"/>
  <c r="V45" i="1"/>
  <c r="AB45" i="1" s="1"/>
  <c r="V46" i="1"/>
  <c r="AB46" i="1" s="1"/>
  <c r="V47" i="1"/>
  <c r="AB47" i="1" s="1"/>
  <c r="V48" i="1"/>
  <c r="AB48" i="1" s="1"/>
  <c r="V49" i="1"/>
  <c r="AB49" i="1" s="1"/>
  <c r="V50" i="1"/>
  <c r="AB50" i="1" s="1"/>
  <c r="V51" i="1"/>
  <c r="AB51" i="1" s="1"/>
  <c r="V52" i="1"/>
  <c r="AB52" i="1" s="1"/>
  <c r="V53" i="1"/>
  <c r="AB53" i="1" s="1"/>
  <c r="V54" i="1"/>
  <c r="AB54" i="1" s="1"/>
  <c r="V55" i="1"/>
  <c r="AB55" i="1" s="1"/>
  <c r="V56" i="1"/>
  <c r="AB56" i="1" s="1"/>
  <c r="V57" i="1"/>
  <c r="AB57" i="1" s="1"/>
  <c r="V58" i="1"/>
  <c r="AB58" i="1" s="1"/>
  <c r="V59" i="1"/>
  <c r="AB59" i="1" s="1"/>
  <c r="V60" i="1"/>
  <c r="AB60" i="1" s="1"/>
  <c r="V61" i="1"/>
  <c r="AB61" i="1" s="1"/>
  <c r="V62" i="1"/>
  <c r="AB62" i="1" s="1"/>
  <c r="V63" i="1"/>
  <c r="AB63" i="1" s="1"/>
  <c r="V64" i="1"/>
  <c r="AB64" i="1" s="1"/>
  <c r="V65" i="1"/>
  <c r="AB65" i="1" s="1"/>
  <c r="V66" i="1"/>
  <c r="AB66" i="1" s="1"/>
  <c r="V67" i="1"/>
  <c r="AB67" i="1" s="1"/>
  <c r="V68" i="1"/>
  <c r="AB68" i="1" s="1"/>
  <c r="V69" i="1"/>
  <c r="AB69" i="1" s="1"/>
  <c r="V70" i="1"/>
  <c r="AB70" i="1" s="1"/>
  <c r="V71" i="1"/>
  <c r="AB71" i="1" s="1"/>
  <c r="V72" i="1"/>
  <c r="AB72" i="1" s="1"/>
  <c r="V73" i="1"/>
  <c r="AB73" i="1" s="1"/>
  <c r="V74" i="1"/>
  <c r="AB74" i="1" s="1"/>
  <c r="V75" i="1"/>
  <c r="AB75" i="1" s="1"/>
  <c r="V76" i="1"/>
  <c r="AB76" i="1" s="1"/>
  <c r="V77" i="1"/>
  <c r="AB77" i="1" s="1"/>
  <c r="V78" i="1"/>
  <c r="AB78" i="1" s="1"/>
  <c r="V79" i="1"/>
  <c r="AB79" i="1" s="1"/>
  <c r="V80" i="1"/>
  <c r="AB80" i="1" s="1"/>
  <c r="V81" i="1"/>
  <c r="AB81" i="1" s="1"/>
  <c r="V82" i="1"/>
  <c r="AB82" i="1" s="1"/>
  <c r="V83" i="1"/>
  <c r="AB83" i="1" s="1"/>
  <c r="V84" i="1"/>
  <c r="AB84" i="1" s="1"/>
  <c r="V85" i="1"/>
  <c r="AB85" i="1" s="1"/>
  <c r="V86" i="1"/>
  <c r="AB86" i="1" s="1"/>
  <c r="V87" i="1"/>
  <c r="AB87" i="1" s="1"/>
  <c r="V88" i="1"/>
  <c r="AB88" i="1" s="1"/>
  <c r="V89" i="1"/>
  <c r="AB89" i="1" s="1"/>
  <c r="V90" i="1"/>
  <c r="AB90" i="1" s="1"/>
  <c r="V91" i="1"/>
  <c r="AB91" i="1" s="1"/>
  <c r="V92" i="1"/>
  <c r="AB92" i="1" s="1"/>
  <c r="V93" i="1"/>
  <c r="AB93" i="1" s="1"/>
  <c r="V94" i="1"/>
  <c r="AB94" i="1" s="1"/>
  <c r="V95" i="1"/>
  <c r="AB95" i="1" s="1"/>
  <c r="V96" i="1"/>
  <c r="AB96" i="1" s="1"/>
  <c r="V97" i="1"/>
  <c r="AB97" i="1" s="1"/>
  <c r="V99" i="1"/>
  <c r="AB99" i="1" s="1"/>
  <c r="V100" i="1"/>
  <c r="AB100" i="1" s="1"/>
  <c r="V101" i="1"/>
  <c r="AB101" i="1" s="1"/>
  <c r="V102" i="1"/>
  <c r="AB102" i="1" s="1"/>
  <c r="V103" i="1"/>
  <c r="AB103" i="1" s="1"/>
  <c r="V104" i="1"/>
  <c r="AB104" i="1" s="1"/>
  <c r="V105" i="1"/>
  <c r="AB105" i="1" s="1"/>
  <c r="V106" i="1"/>
  <c r="AB106" i="1" s="1"/>
  <c r="V107" i="1"/>
  <c r="AB107" i="1" s="1"/>
  <c r="V108" i="1"/>
  <c r="AB108" i="1" s="1"/>
  <c r="V109" i="1"/>
  <c r="AB109" i="1" s="1"/>
  <c r="V110" i="1"/>
  <c r="AB110" i="1" s="1"/>
  <c r="V111" i="1"/>
  <c r="AB111" i="1" s="1"/>
  <c r="V112" i="1"/>
  <c r="AB112" i="1" s="1"/>
  <c r="V113" i="1"/>
  <c r="AB113" i="1" s="1"/>
  <c r="V114" i="1"/>
  <c r="AB114" i="1" s="1"/>
  <c r="V115" i="1"/>
  <c r="AB115" i="1" s="1"/>
  <c r="V116" i="1"/>
  <c r="AB116" i="1" s="1"/>
  <c r="V117" i="1"/>
  <c r="AB117" i="1" s="1"/>
  <c r="V118" i="1"/>
  <c r="AB118" i="1" s="1"/>
  <c r="V119" i="1"/>
  <c r="AB119" i="1" s="1"/>
  <c r="V120" i="1"/>
  <c r="AB120" i="1" s="1"/>
  <c r="V121" i="1"/>
  <c r="AB121" i="1" s="1"/>
  <c r="V122" i="1"/>
  <c r="AB122" i="1" s="1"/>
  <c r="V123" i="1"/>
  <c r="AB123" i="1" s="1"/>
  <c r="V124" i="1"/>
  <c r="AB124" i="1" s="1"/>
  <c r="V125" i="1"/>
  <c r="AB125" i="1" s="1"/>
  <c r="V126" i="1"/>
  <c r="AB126" i="1" s="1"/>
  <c r="V127" i="1"/>
  <c r="AB127" i="1" s="1"/>
  <c r="V128" i="1"/>
  <c r="AB128" i="1" s="1"/>
  <c r="V129" i="1"/>
  <c r="AB129" i="1" s="1"/>
  <c r="V130" i="1"/>
  <c r="AB130" i="1" s="1"/>
  <c r="V131" i="1"/>
  <c r="AB131" i="1" s="1"/>
  <c r="V132" i="1"/>
  <c r="AB132" i="1" s="1"/>
  <c r="V133" i="1"/>
  <c r="AB133" i="1" s="1"/>
  <c r="V134" i="1"/>
  <c r="AB134" i="1" s="1"/>
  <c r="V135" i="1"/>
  <c r="AB135" i="1" s="1"/>
  <c r="V136" i="1"/>
  <c r="AB136" i="1" s="1"/>
  <c r="V137" i="1"/>
  <c r="AB137" i="1" s="1"/>
  <c r="V138" i="1"/>
  <c r="AB138" i="1" s="1"/>
  <c r="V139" i="1"/>
  <c r="AB139" i="1" s="1"/>
  <c r="V140" i="1"/>
  <c r="AB140" i="1" s="1"/>
  <c r="V141" i="1"/>
  <c r="AB141" i="1" s="1"/>
  <c r="V142" i="1"/>
  <c r="AB142" i="1" s="1"/>
  <c r="V143" i="1"/>
  <c r="AB143" i="1" s="1"/>
  <c r="V144" i="1"/>
  <c r="AB144" i="1" s="1"/>
  <c r="V145" i="1"/>
  <c r="AB145" i="1" s="1"/>
  <c r="V146" i="1"/>
  <c r="AB146" i="1" s="1"/>
  <c r="V147" i="1"/>
  <c r="AB147" i="1" s="1"/>
  <c r="V148" i="1"/>
  <c r="AB148" i="1" s="1"/>
  <c r="V149" i="1"/>
  <c r="AB149" i="1" s="1"/>
  <c r="V150" i="1"/>
  <c r="AB150" i="1" s="1"/>
  <c r="V151" i="1"/>
  <c r="AB151" i="1" s="1"/>
  <c r="V152" i="1"/>
  <c r="AB152" i="1" s="1"/>
  <c r="V153" i="1"/>
  <c r="AB153" i="1" s="1"/>
  <c r="V154" i="1"/>
  <c r="AB154" i="1" s="1"/>
  <c r="V155" i="1"/>
  <c r="AB155" i="1" s="1"/>
  <c r="V156" i="1"/>
  <c r="AB156" i="1" s="1"/>
  <c r="V157" i="1"/>
  <c r="AB157" i="1" s="1"/>
  <c r="V158" i="1"/>
  <c r="AB158" i="1" s="1"/>
  <c r="V159" i="1"/>
  <c r="AB159" i="1" s="1"/>
  <c r="V160" i="1"/>
  <c r="AB160" i="1" s="1"/>
  <c r="V161" i="1"/>
  <c r="AB161" i="1" s="1"/>
  <c r="V162" i="1"/>
  <c r="AB162" i="1" s="1"/>
  <c r="V163" i="1"/>
  <c r="AB163" i="1" s="1"/>
  <c r="V164" i="1"/>
  <c r="AB164" i="1" s="1"/>
  <c r="V165" i="1"/>
  <c r="AB165" i="1" s="1"/>
  <c r="V166" i="1"/>
  <c r="AB166" i="1" s="1"/>
  <c r="V167" i="1"/>
  <c r="AB167" i="1" s="1"/>
  <c r="V168" i="1"/>
  <c r="AB168" i="1" s="1"/>
  <c r="V169" i="1"/>
  <c r="AB169" i="1" s="1"/>
  <c r="V170" i="1"/>
  <c r="AB170" i="1" s="1"/>
  <c r="V171" i="1"/>
  <c r="AB171" i="1" s="1"/>
  <c r="V172" i="1"/>
  <c r="AB172" i="1" s="1"/>
  <c r="V173" i="1"/>
  <c r="AB173" i="1" s="1"/>
  <c r="V174" i="1"/>
  <c r="AB174" i="1" s="1"/>
  <c r="V175" i="1"/>
  <c r="AB175" i="1" s="1"/>
  <c r="V176" i="1"/>
  <c r="AB176" i="1" s="1"/>
  <c r="V177" i="1"/>
  <c r="AB177" i="1" s="1"/>
  <c r="V178" i="1"/>
  <c r="AB178" i="1" s="1"/>
  <c r="V179" i="1"/>
  <c r="AB179" i="1" s="1"/>
  <c r="V180" i="1"/>
  <c r="AB180" i="1" s="1"/>
  <c r="V181" i="1"/>
  <c r="AB181" i="1" s="1"/>
  <c r="V182" i="1"/>
  <c r="AB182" i="1" s="1"/>
  <c r="V183" i="1"/>
  <c r="AB183" i="1" s="1"/>
  <c r="V184" i="1"/>
  <c r="AB184" i="1" s="1"/>
  <c r="V185" i="1"/>
  <c r="AB185" i="1" s="1"/>
  <c r="V186" i="1"/>
  <c r="AB186" i="1" s="1"/>
  <c r="V187" i="1"/>
  <c r="AB187" i="1" s="1"/>
  <c r="V188" i="1"/>
  <c r="AB188" i="1" s="1"/>
  <c r="V189" i="1"/>
  <c r="AB189" i="1" s="1"/>
  <c r="V190" i="1"/>
  <c r="AB190" i="1" s="1"/>
  <c r="V191" i="1"/>
  <c r="AB191" i="1" s="1"/>
  <c r="V192" i="1"/>
  <c r="AB192" i="1" s="1"/>
  <c r="V193" i="1"/>
  <c r="AB193" i="1" s="1"/>
  <c r="V194" i="1"/>
  <c r="AB194" i="1" s="1"/>
  <c r="V195" i="1"/>
  <c r="AB195" i="1" s="1"/>
  <c r="V196" i="1"/>
  <c r="AB196" i="1" s="1"/>
  <c r="V197" i="1"/>
  <c r="AB197" i="1" s="1"/>
  <c r="V198" i="1"/>
  <c r="AB198" i="1" s="1"/>
  <c r="V199" i="1"/>
  <c r="AB199" i="1" s="1"/>
  <c r="V200" i="1"/>
  <c r="AB200" i="1" s="1"/>
  <c r="V201" i="1"/>
  <c r="AB201" i="1" s="1"/>
  <c r="V202" i="1"/>
  <c r="AB202" i="1" s="1"/>
  <c r="V203" i="1"/>
  <c r="AB203" i="1" s="1"/>
  <c r="V204" i="1"/>
  <c r="AB204" i="1" s="1"/>
  <c r="V205" i="1"/>
  <c r="AB205" i="1" s="1"/>
  <c r="V206" i="1"/>
  <c r="AB206" i="1" s="1"/>
  <c r="V207" i="1"/>
  <c r="AB207" i="1" s="1"/>
  <c r="V208" i="1"/>
  <c r="AB208" i="1" s="1"/>
  <c r="V209" i="1"/>
  <c r="AB209" i="1" s="1"/>
  <c r="V210" i="1"/>
  <c r="AB210" i="1" s="1"/>
  <c r="V211" i="1"/>
  <c r="AB211" i="1" s="1"/>
  <c r="V212" i="1"/>
  <c r="AB212" i="1" s="1"/>
  <c r="V213" i="1"/>
  <c r="AB213" i="1" s="1"/>
  <c r="V214" i="1"/>
  <c r="AB214" i="1" s="1"/>
  <c r="V215" i="1"/>
  <c r="AB215" i="1" s="1"/>
  <c r="V216" i="1"/>
  <c r="AB216" i="1" s="1"/>
  <c r="V217" i="1"/>
  <c r="AB217" i="1" s="1"/>
  <c r="V218" i="1"/>
  <c r="AB218" i="1" s="1"/>
  <c r="V219" i="1"/>
  <c r="AB219" i="1" s="1"/>
  <c r="V220" i="1"/>
  <c r="AB220" i="1" s="1"/>
  <c r="V221" i="1"/>
  <c r="AB221" i="1" s="1"/>
  <c r="V222" i="1"/>
  <c r="AB222" i="1" s="1"/>
  <c r="V223" i="1"/>
  <c r="AB223" i="1" s="1"/>
  <c r="V224" i="1"/>
  <c r="AB224" i="1" s="1"/>
  <c r="V225" i="1"/>
  <c r="AB225" i="1" s="1"/>
  <c r="V226" i="1"/>
  <c r="AB226" i="1" s="1"/>
  <c r="V227" i="1"/>
  <c r="AB227" i="1" s="1"/>
  <c r="V228" i="1"/>
  <c r="AB228" i="1" s="1"/>
  <c r="V229" i="1"/>
  <c r="AB229" i="1" s="1"/>
  <c r="V230" i="1"/>
  <c r="AB230" i="1" s="1"/>
  <c r="V231" i="1"/>
  <c r="AB231" i="1" s="1"/>
  <c r="V232" i="1"/>
  <c r="AB232" i="1" s="1"/>
  <c r="V235" i="1"/>
  <c r="AB235" i="1" s="1"/>
  <c r="V236" i="1"/>
  <c r="AB236" i="1" s="1"/>
  <c r="V237" i="1"/>
  <c r="AB237" i="1" s="1"/>
  <c r="V238" i="1"/>
  <c r="AB238" i="1" s="1"/>
  <c r="V239" i="1"/>
  <c r="AB239" i="1" s="1"/>
  <c r="V240" i="1"/>
  <c r="AB240" i="1" s="1"/>
  <c r="V241" i="1"/>
  <c r="AB241" i="1" s="1"/>
  <c r="V242" i="1"/>
  <c r="AB242" i="1" s="1"/>
  <c r="V243" i="1"/>
  <c r="AB243" i="1" s="1"/>
  <c r="V244" i="1"/>
  <c r="AB244" i="1" s="1"/>
  <c r="V245" i="1"/>
  <c r="AB245" i="1" s="1"/>
  <c r="V246" i="1"/>
  <c r="AB246" i="1" s="1"/>
  <c r="V247" i="1"/>
  <c r="AB247" i="1" s="1"/>
  <c r="V248" i="1"/>
  <c r="AB248" i="1" s="1"/>
  <c r="V249" i="1"/>
  <c r="AB249" i="1" s="1"/>
  <c r="V250" i="1"/>
  <c r="AB250" i="1" s="1"/>
  <c r="V251" i="1"/>
  <c r="V253" i="1"/>
  <c r="AB253" i="1" s="1"/>
  <c r="V256" i="1"/>
  <c r="AB256" i="1" s="1"/>
  <c r="V257" i="1"/>
  <c r="AB257" i="1" s="1"/>
  <c r="V258" i="1"/>
  <c r="AB258" i="1" s="1"/>
  <c r="V259" i="1"/>
  <c r="AB259" i="1" s="1"/>
  <c r="V260" i="1"/>
  <c r="AB260" i="1" s="1"/>
  <c r="V261" i="1"/>
  <c r="AB261" i="1" s="1"/>
  <c r="V262" i="1"/>
  <c r="AB262" i="1" s="1"/>
  <c r="V263" i="1"/>
  <c r="AB263" i="1" s="1"/>
  <c r="V5" i="1"/>
  <c r="AB5" i="1" s="1"/>
  <c r="AB251" i="1" l="1"/>
  <c r="AG251" i="1" s="1"/>
  <c r="AG263" i="1"/>
  <c r="AE263" i="1"/>
  <c r="AF263" i="1"/>
  <c r="AD263" i="1"/>
  <c r="AG253" i="1"/>
  <c r="AF253" i="1"/>
  <c r="AE253" i="1"/>
  <c r="AD253" i="1"/>
  <c r="AF245" i="1"/>
  <c r="AG245" i="1"/>
  <c r="AE245" i="1"/>
  <c r="AD245" i="1"/>
  <c r="AG237" i="1"/>
  <c r="AF237" i="1"/>
  <c r="AE237" i="1"/>
  <c r="AD237" i="1"/>
  <c r="AG227" i="1"/>
  <c r="AE227" i="1"/>
  <c r="AF227" i="1"/>
  <c r="AD227" i="1"/>
  <c r="AG219" i="1"/>
  <c r="AE219" i="1"/>
  <c r="AD219" i="1"/>
  <c r="AF219" i="1"/>
  <c r="AG211" i="1"/>
  <c r="AE211" i="1"/>
  <c r="AD211" i="1"/>
  <c r="AF211" i="1"/>
  <c r="AE203" i="1"/>
  <c r="AG203" i="1"/>
  <c r="AD203" i="1"/>
  <c r="AF203" i="1"/>
  <c r="AG195" i="1"/>
  <c r="AE195" i="1"/>
  <c r="AD195" i="1"/>
  <c r="AF195" i="1"/>
  <c r="AG187" i="1"/>
  <c r="AE187" i="1"/>
  <c r="AD187" i="1"/>
  <c r="AF187" i="1"/>
  <c r="AG179" i="1"/>
  <c r="AE179" i="1"/>
  <c r="AD179" i="1"/>
  <c r="AF179" i="1"/>
  <c r="AG167" i="1"/>
  <c r="AE167" i="1"/>
  <c r="AF167" i="1"/>
  <c r="AD167" i="1"/>
  <c r="AG159" i="1"/>
  <c r="AF159" i="1"/>
  <c r="AE159" i="1"/>
  <c r="AD159" i="1"/>
  <c r="AE151" i="1"/>
  <c r="AG151" i="1"/>
  <c r="AD151" i="1"/>
  <c r="AF151" i="1"/>
  <c r="AG143" i="1"/>
  <c r="AF143" i="1"/>
  <c r="AE143" i="1"/>
  <c r="AD143" i="1"/>
  <c r="AE139" i="1"/>
  <c r="AG139" i="1"/>
  <c r="AF139" i="1"/>
  <c r="AD139" i="1"/>
  <c r="AG131" i="1"/>
  <c r="AF131" i="1"/>
  <c r="AE131" i="1"/>
  <c r="AD131" i="1"/>
  <c r="AG123" i="1"/>
  <c r="AE123" i="1"/>
  <c r="AF123" i="1"/>
  <c r="AD123" i="1"/>
  <c r="AG115" i="1"/>
  <c r="AF115" i="1"/>
  <c r="AE115" i="1"/>
  <c r="AD115" i="1"/>
  <c r="AG103" i="1"/>
  <c r="AE103" i="1"/>
  <c r="AF103" i="1"/>
  <c r="AD103" i="1"/>
  <c r="AG94" i="1"/>
  <c r="AF94" i="1"/>
  <c r="AE94" i="1"/>
  <c r="AD94" i="1"/>
  <c r="AG86" i="1"/>
  <c r="AF86" i="1"/>
  <c r="AE86" i="1"/>
  <c r="AD86" i="1"/>
  <c r="AG74" i="1"/>
  <c r="AE74" i="1"/>
  <c r="AD74" i="1"/>
  <c r="AF74" i="1"/>
  <c r="AG66" i="1"/>
  <c r="AF66" i="1"/>
  <c r="AE66" i="1"/>
  <c r="AD66" i="1"/>
  <c r="AG58" i="1"/>
  <c r="AE58" i="1"/>
  <c r="AF58" i="1"/>
  <c r="AD58" i="1"/>
  <c r="AG50" i="1"/>
  <c r="AF50" i="1"/>
  <c r="AE50" i="1"/>
  <c r="AD50" i="1"/>
  <c r="AG34" i="1"/>
  <c r="AF34" i="1"/>
  <c r="AE34" i="1"/>
  <c r="AD34" i="1"/>
  <c r="AG10" i="1"/>
  <c r="AE10" i="1"/>
  <c r="AD10" i="1"/>
  <c r="AF10" i="1"/>
  <c r="AG262" i="1"/>
  <c r="AE262" i="1"/>
  <c r="AF262" i="1"/>
  <c r="AD262" i="1"/>
  <c r="AG258" i="1"/>
  <c r="AE258" i="1"/>
  <c r="AF258" i="1"/>
  <c r="AD258" i="1"/>
  <c r="AG248" i="1"/>
  <c r="AF248" i="1"/>
  <c r="AE248" i="1"/>
  <c r="AD248" i="1"/>
  <c r="AG240" i="1"/>
  <c r="AF240" i="1"/>
  <c r="AE240" i="1"/>
  <c r="AD240" i="1"/>
  <c r="AG230" i="1"/>
  <c r="AE230" i="1"/>
  <c r="AF230" i="1"/>
  <c r="AD230" i="1"/>
  <c r="AG222" i="1"/>
  <c r="AE222" i="1"/>
  <c r="AF222" i="1"/>
  <c r="AD222" i="1"/>
  <c r="AG214" i="1"/>
  <c r="AE214" i="1"/>
  <c r="AF214" i="1"/>
  <c r="AD214" i="1"/>
  <c r="AG210" i="1"/>
  <c r="AE210" i="1"/>
  <c r="AF210" i="1"/>
  <c r="AD210" i="1"/>
  <c r="AG202" i="1"/>
  <c r="AE202" i="1"/>
  <c r="AF202" i="1"/>
  <c r="AD202" i="1"/>
  <c r="AG194" i="1"/>
  <c r="AE194" i="1"/>
  <c r="AF194" i="1"/>
  <c r="AD194" i="1"/>
  <c r="AG190" i="1"/>
  <c r="AE190" i="1"/>
  <c r="AF190" i="1"/>
  <c r="AD190" i="1"/>
  <c r="AG182" i="1"/>
  <c r="AE182" i="1"/>
  <c r="AF182" i="1"/>
  <c r="AD182" i="1"/>
  <c r="AG174" i="1"/>
  <c r="AE174" i="1"/>
  <c r="AF174" i="1"/>
  <c r="AD174" i="1"/>
  <c r="AG166" i="1"/>
  <c r="AF166" i="1"/>
  <c r="AE166" i="1"/>
  <c r="AD166" i="1"/>
  <c r="AG162" i="1"/>
  <c r="AF162" i="1"/>
  <c r="AE162" i="1"/>
  <c r="AD162" i="1"/>
  <c r="AG150" i="1"/>
  <c r="AF150" i="1"/>
  <c r="AE150" i="1"/>
  <c r="AD150" i="1"/>
  <c r="AG142" i="1"/>
  <c r="AF142" i="1"/>
  <c r="AE142" i="1"/>
  <c r="AD142" i="1"/>
  <c r="AG138" i="1"/>
  <c r="AF138" i="1"/>
  <c r="AE138" i="1"/>
  <c r="AD138" i="1"/>
  <c r="AG130" i="1"/>
  <c r="AF130" i="1"/>
  <c r="AE130" i="1"/>
  <c r="AD130" i="1"/>
  <c r="AG122" i="1"/>
  <c r="AF122" i="1"/>
  <c r="AE122" i="1"/>
  <c r="AD122" i="1"/>
  <c r="AG114" i="1"/>
  <c r="AF114" i="1"/>
  <c r="AE114" i="1"/>
  <c r="AD114" i="1"/>
  <c r="AG106" i="1"/>
  <c r="AF106" i="1"/>
  <c r="AE106" i="1"/>
  <c r="AD106" i="1"/>
  <c r="AG102" i="1"/>
  <c r="AF102" i="1"/>
  <c r="AE102" i="1"/>
  <c r="AD102" i="1"/>
  <c r="AG93" i="1"/>
  <c r="AF93" i="1"/>
  <c r="AD93" i="1"/>
  <c r="AE93" i="1"/>
  <c r="AD85" i="1"/>
  <c r="AF85" i="1"/>
  <c r="AG85" i="1"/>
  <c r="AE85" i="1"/>
  <c r="AG77" i="1"/>
  <c r="AF77" i="1"/>
  <c r="AD77" i="1"/>
  <c r="AE77" i="1"/>
  <c r="AG69" i="1"/>
  <c r="AF69" i="1"/>
  <c r="AD69" i="1"/>
  <c r="AE69" i="1"/>
  <c r="AG61" i="1"/>
  <c r="AF61" i="1"/>
  <c r="AD61" i="1"/>
  <c r="AE61" i="1"/>
  <c r="AG57" i="1"/>
  <c r="AF57" i="1"/>
  <c r="AD57" i="1"/>
  <c r="AE57" i="1"/>
  <c r="AG49" i="1"/>
  <c r="AF49" i="1"/>
  <c r="AD49" i="1"/>
  <c r="AE49" i="1"/>
  <c r="AG45" i="1"/>
  <c r="AF45" i="1"/>
  <c r="AD45" i="1"/>
  <c r="AE45" i="1"/>
  <c r="AF33" i="1"/>
  <c r="AD33" i="1"/>
  <c r="AG33" i="1"/>
  <c r="AE33" i="1"/>
  <c r="AD21" i="1"/>
  <c r="AF21" i="1"/>
  <c r="AE21" i="1"/>
  <c r="AG21" i="1"/>
  <c r="AF17" i="1"/>
  <c r="AG17" i="1"/>
  <c r="AD17" i="1"/>
  <c r="AE17" i="1"/>
  <c r="AG13" i="1"/>
  <c r="AF13" i="1"/>
  <c r="AD13" i="1"/>
  <c r="AE13" i="1"/>
  <c r="AG261" i="1"/>
  <c r="AF261" i="1"/>
  <c r="AE261" i="1"/>
  <c r="AD261" i="1"/>
  <c r="AF257" i="1"/>
  <c r="AG257" i="1"/>
  <c r="AE257" i="1"/>
  <c r="AD257" i="1"/>
  <c r="AE247" i="1"/>
  <c r="AF247" i="1"/>
  <c r="AG247" i="1"/>
  <c r="AD247" i="1"/>
  <c r="AG243" i="1"/>
  <c r="AE243" i="1"/>
  <c r="AF243" i="1"/>
  <c r="AD243" i="1"/>
  <c r="AG239" i="1"/>
  <c r="AE239" i="1"/>
  <c r="AF239" i="1"/>
  <c r="AD239" i="1"/>
  <c r="AE235" i="1"/>
  <c r="AG235" i="1"/>
  <c r="AF235" i="1"/>
  <c r="AD235" i="1"/>
  <c r="AG229" i="1"/>
  <c r="AF229" i="1"/>
  <c r="AE229" i="1"/>
  <c r="AD229" i="1"/>
  <c r="AF225" i="1"/>
  <c r="AG225" i="1"/>
  <c r="AE225" i="1"/>
  <c r="AD225" i="1"/>
  <c r="AG221" i="1"/>
  <c r="AF221" i="1"/>
  <c r="AE221" i="1"/>
  <c r="AD221" i="1"/>
  <c r="AG217" i="1"/>
  <c r="AF217" i="1"/>
  <c r="AE217" i="1"/>
  <c r="AD217" i="1"/>
  <c r="AF213" i="1"/>
  <c r="AG213" i="1"/>
  <c r="AE213" i="1"/>
  <c r="AD213" i="1"/>
  <c r="AG209" i="1"/>
  <c r="AF209" i="1"/>
  <c r="AE209" i="1"/>
  <c r="AD209" i="1"/>
  <c r="AG205" i="1"/>
  <c r="AF205" i="1"/>
  <c r="AE205" i="1"/>
  <c r="AD205" i="1"/>
  <c r="AG201" i="1"/>
  <c r="AF201" i="1"/>
  <c r="AE201" i="1"/>
  <c r="AD201" i="1"/>
  <c r="AG197" i="1"/>
  <c r="AF197" i="1"/>
  <c r="AE197" i="1"/>
  <c r="AD197" i="1"/>
  <c r="AF193" i="1"/>
  <c r="AG193" i="1"/>
  <c r="AE193" i="1"/>
  <c r="AD193" i="1"/>
  <c r="AG189" i="1"/>
  <c r="AF189" i="1"/>
  <c r="AE189" i="1"/>
  <c r="AD189" i="1"/>
  <c r="AG185" i="1"/>
  <c r="AF185" i="1"/>
  <c r="AE185" i="1"/>
  <c r="AD185" i="1"/>
  <c r="AF181" i="1"/>
  <c r="AG181" i="1"/>
  <c r="AE181" i="1"/>
  <c r="AD181" i="1"/>
  <c r="AG177" i="1"/>
  <c r="AF177" i="1"/>
  <c r="AE177" i="1"/>
  <c r="AD177" i="1"/>
  <c r="AG173" i="1"/>
  <c r="AF173" i="1"/>
  <c r="AE173" i="1"/>
  <c r="AD173" i="1"/>
  <c r="AG169" i="1"/>
  <c r="AF169" i="1"/>
  <c r="AE169" i="1"/>
  <c r="AD169" i="1"/>
  <c r="AG165" i="1"/>
  <c r="AF165" i="1"/>
  <c r="AE165" i="1"/>
  <c r="AD165" i="1"/>
  <c r="AG161" i="1"/>
  <c r="AF161" i="1"/>
  <c r="AE161" i="1"/>
  <c r="AD161" i="1"/>
  <c r="AG157" i="1"/>
  <c r="AF157" i="1"/>
  <c r="AE157" i="1"/>
  <c r="AD157" i="1"/>
  <c r="AG153" i="1"/>
  <c r="AF153" i="1"/>
  <c r="AE153" i="1"/>
  <c r="AD153" i="1"/>
  <c r="AF149" i="1"/>
  <c r="AG149" i="1"/>
  <c r="AE149" i="1"/>
  <c r="AD149" i="1"/>
  <c r="AG145" i="1"/>
  <c r="AF145" i="1"/>
  <c r="AE145" i="1"/>
  <c r="AD145" i="1"/>
  <c r="AG141" i="1"/>
  <c r="AF141" i="1"/>
  <c r="AE141" i="1"/>
  <c r="AD141" i="1"/>
  <c r="AG137" i="1"/>
  <c r="AF137" i="1"/>
  <c r="AE137" i="1"/>
  <c r="AD137" i="1"/>
  <c r="AG133" i="1"/>
  <c r="AF133" i="1"/>
  <c r="AE133" i="1"/>
  <c r="AD133" i="1"/>
  <c r="AD129" i="1"/>
  <c r="AG129" i="1"/>
  <c r="AF129" i="1"/>
  <c r="AE129" i="1"/>
  <c r="AG125" i="1"/>
  <c r="AF125" i="1"/>
  <c r="AD125" i="1"/>
  <c r="AE125" i="1"/>
  <c r="AG121" i="1"/>
  <c r="AF121" i="1"/>
  <c r="AD121" i="1"/>
  <c r="AE121" i="1"/>
  <c r="AD117" i="1"/>
  <c r="AG117" i="1"/>
  <c r="AF117" i="1"/>
  <c r="AE117" i="1"/>
  <c r="AG113" i="1"/>
  <c r="AD113" i="1"/>
  <c r="AF113" i="1"/>
  <c r="AE113" i="1"/>
  <c r="AG109" i="1"/>
  <c r="AF109" i="1"/>
  <c r="AD109" i="1"/>
  <c r="AE109" i="1"/>
  <c r="AG105" i="1"/>
  <c r="AF105" i="1"/>
  <c r="AD105" i="1"/>
  <c r="AE105" i="1"/>
  <c r="AG101" i="1"/>
  <c r="AD101" i="1"/>
  <c r="AF101" i="1"/>
  <c r="AE101" i="1"/>
  <c r="AD96" i="1"/>
  <c r="AG96" i="1"/>
  <c r="AF96" i="1"/>
  <c r="AE96" i="1"/>
  <c r="AD92" i="1"/>
  <c r="AG92" i="1"/>
  <c r="AE92" i="1"/>
  <c r="AF92" i="1"/>
  <c r="AG88" i="1"/>
  <c r="AF88" i="1"/>
  <c r="AD88" i="1"/>
  <c r="AE88" i="1"/>
  <c r="AG84" i="1"/>
  <c r="AD84" i="1"/>
  <c r="AF84" i="1"/>
  <c r="AE84" i="1"/>
  <c r="AF80" i="1"/>
  <c r="AG80" i="1"/>
  <c r="AD80" i="1"/>
  <c r="AE80" i="1"/>
  <c r="AF76" i="1"/>
  <c r="AD76" i="1"/>
  <c r="AE76" i="1"/>
  <c r="AG76" i="1"/>
  <c r="AF72" i="1"/>
  <c r="AG72" i="1"/>
  <c r="AD72" i="1"/>
  <c r="AE72" i="1"/>
  <c r="AF68" i="1"/>
  <c r="AG68" i="1"/>
  <c r="AD68" i="1"/>
  <c r="AE68" i="1"/>
  <c r="AF64" i="1"/>
  <c r="AD64" i="1"/>
  <c r="AE64" i="1"/>
  <c r="AG64" i="1"/>
  <c r="AF60" i="1"/>
  <c r="AD60" i="1"/>
  <c r="AG60" i="1"/>
  <c r="AE60" i="1"/>
  <c r="AF56" i="1"/>
  <c r="AG56" i="1"/>
  <c r="AD56" i="1"/>
  <c r="AE56" i="1"/>
  <c r="AF52" i="1"/>
  <c r="AG52" i="1"/>
  <c r="AD52" i="1"/>
  <c r="AE52" i="1"/>
  <c r="AF48" i="1"/>
  <c r="AG48" i="1"/>
  <c r="AD48" i="1"/>
  <c r="AE48" i="1"/>
  <c r="AF44" i="1"/>
  <c r="AD44" i="1"/>
  <c r="AE44" i="1"/>
  <c r="AG44" i="1"/>
  <c r="AF36" i="1"/>
  <c r="AG36" i="1"/>
  <c r="AD36" i="1"/>
  <c r="AE36" i="1"/>
  <c r="AF20" i="1"/>
  <c r="AG20" i="1"/>
  <c r="AD20" i="1"/>
  <c r="AE20" i="1"/>
  <c r="AF16" i="1"/>
  <c r="AG16" i="1"/>
  <c r="AD16" i="1"/>
  <c r="AE16" i="1"/>
  <c r="AF12" i="1"/>
  <c r="AD12" i="1"/>
  <c r="AE12" i="1"/>
  <c r="AG12" i="1"/>
  <c r="AF8" i="1"/>
  <c r="AG8" i="1"/>
  <c r="AD8" i="1"/>
  <c r="AE8" i="1"/>
  <c r="AG259" i="1"/>
  <c r="AE259" i="1"/>
  <c r="AF259" i="1"/>
  <c r="AD259" i="1"/>
  <c r="AG249" i="1"/>
  <c r="AF249" i="1"/>
  <c r="AE249" i="1"/>
  <c r="AD249" i="1"/>
  <c r="AG241" i="1"/>
  <c r="AF241" i="1"/>
  <c r="AE241" i="1"/>
  <c r="AD241" i="1"/>
  <c r="AG231" i="1"/>
  <c r="AE231" i="1"/>
  <c r="AF231" i="1"/>
  <c r="AD231" i="1"/>
  <c r="AG223" i="1"/>
  <c r="AE223" i="1"/>
  <c r="AF223" i="1"/>
  <c r="AD223" i="1"/>
  <c r="AE215" i="1"/>
  <c r="AG215" i="1"/>
  <c r="AF215" i="1"/>
  <c r="AD215" i="1"/>
  <c r="AG207" i="1"/>
  <c r="AE207" i="1"/>
  <c r="AF207" i="1"/>
  <c r="AD207" i="1"/>
  <c r="AG199" i="1"/>
  <c r="AE199" i="1"/>
  <c r="AF199" i="1"/>
  <c r="AD199" i="1"/>
  <c r="AG191" i="1"/>
  <c r="AE191" i="1"/>
  <c r="AF191" i="1"/>
  <c r="AD191" i="1"/>
  <c r="AE183" i="1"/>
  <c r="AF183" i="1"/>
  <c r="AD183" i="1"/>
  <c r="AG183" i="1"/>
  <c r="AG175" i="1"/>
  <c r="AE175" i="1"/>
  <c r="AF175" i="1"/>
  <c r="AD175" i="1"/>
  <c r="AE171" i="1"/>
  <c r="AG171" i="1"/>
  <c r="AD171" i="1"/>
  <c r="AF171" i="1"/>
  <c r="AG163" i="1"/>
  <c r="AF163" i="1"/>
  <c r="AE163" i="1"/>
  <c r="AD163" i="1"/>
  <c r="AG155" i="1"/>
  <c r="AE155" i="1"/>
  <c r="AF155" i="1"/>
  <c r="AD155" i="1"/>
  <c r="AG147" i="1"/>
  <c r="AF147" i="1"/>
  <c r="AE147" i="1"/>
  <c r="AD147" i="1"/>
  <c r="AG135" i="1"/>
  <c r="AE135" i="1"/>
  <c r="AF135" i="1"/>
  <c r="AD135" i="1"/>
  <c r="AG127" i="1"/>
  <c r="AF127" i="1"/>
  <c r="AE127" i="1"/>
  <c r="AD127" i="1"/>
  <c r="AE119" i="1"/>
  <c r="AG119" i="1"/>
  <c r="AF119" i="1"/>
  <c r="AD119" i="1"/>
  <c r="AG111" i="1"/>
  <c r="AF111" i="1"/>
  <c r="AE111" i="1"/>
  <c r="AD111" i="1"/>
  <c r="AE107" i="1"/>
  <c r="AF107" i="1"/>
  <c r="AG107" i="1"/>
  <c r="AD107" i="1"/>
  <c r="AG99" i="1"/>
  <c r="AF99" i="1"/>
  <c r="AE99" i="1"/>
  <c r="AD99" i="1"/>
  <c r="AG90" i="1"/>
  <c r="AF90" i="1"/>
  <c r="AE90" i="1"/>
  <c r="AD90" i="1"/>
  <c r="AG82" i="1"/>
  <c r="AF82" i="1"/>
  <c r="AE82" i="1"/>
  <c r="AD82" i="1"/>
  <c r="AG78" i="1"/>
  <c r="AE78" i="1"/>
  <c r="AF78" i="1"/>
  <c r="AD78" i="1"/>
  <c r="AG70" i="1"/>
  <c r="AE70" i="1"/>
  <c r="AF70" i="1"/>
  <c r="AD70" i="1"/>
  <c r="AG62" i="1"/>
  <c r="AF62" i="1"/>
  <c r="AE62" i="1"/>
  <c r="AD62" i="1"/>
  <c r="AG54" i="1"/>
  <c r="AF54" i="1"/>
  <c r="AE54" i="1"/>
  <c r="AD54" i="1"/>
  <c r="AG46" i="1"/>
  <c r="AE46" i="1"/>
  <c r="AD46" i="1"/>
  <c r="AF46" i="1"/>
  <c r="AF40" i="1"/>
  <c r="AG40" i="1"/>
  <c r="AD40" i="1"/>
  <c r="AE40" i="1"/>
  <c r="AG26" i="1"/>
  <c r="AE26" i="1"/>
  <c r="AF26" i="1"/>
  <c r="AD26" i="1"/>
  <c r="AG14" i="1"/>
  <c r="AF14" i="1"/>
  <c r="AE14" i="1"/>
  <c r="AD14" i="1"/>
  <c r="AF252" i="1"/>
  <c r="AG252" i="1"/>
  <c r="AD252" i="1"/>
  <c r="AE252" i="1"/>
  <c r="AG244" i="1"/>
  <c r="AF244" i="1"/>
  <c r="AD244" i="1"/>
  <c r="AE244" i="1"/>
  <c r="AF236" i="1"/>
  <c r="AD236" i="1"/>
  <c r="AE236" i="1"/>
  <c r="AG236" i="1"/>
  <c r="AG226" i="1"/>
  <c r="AE226" i="1"/>
  <c r="AF226" i="1"/>
  <c r="AD226" i="1"/>
  <c r="AG218" i="1"/>
  <c r="AE218" i="1"/>
  <c r="AF218" i="1"/>
  <c r="AD218" i="1"/>
  <c r="AG206" i="1"/>
  <c r="AE206" i="1"/>
  <c r="AF206" i="1"/>
  <c r="AD206" i="1"/>
  <c r="AG198" i="1"/>
  <c r="AE198" i="1"/>
  <c r="AF198" i="1"/>
  <c r="AD198" i="1"/>
  <c r="AG186" i="1"/>
  <c r="AE186" i="1"/>
  <c r="AF186" i="1"/>
  <c r="AD186" i="1"/>
  <c r="AG178" i="1"/>
  <c r="AE178" i="1"/>
  <c r="AF178" i="1"/>
  <c r="AD178" i="1"/>
  <c r="AG170" i="1"/>
  <c r="AE170" i="1"/>
  <c r="AF170" i="1"/>
  <c r="AD170" i="1"/>
  <c r="AG158" i="1"/>
  <c r="AF158" i="1"/>
  <c r="AE158" i="1"/>
  <c r="AD158" i="1"/>
  <c r="AG154" i="1"/>
  <c r="AF154" i="1"/>
  <c r="AE154" i="1"/>
  <c r="AD154" i="1"/>
  <c r="AG146" i="1"/>
  <c r="AF146" i="1"/>
  <c r="AE146" i="1"/>
  <c r="AD146" i="1"/>
  <c r="AG134" i="1"/>
  <c r="AF134" i="1"/>
  <c r="AE134" i="1"/>
  <c r="AD134" i="1"/>
  <c r="AG126" i="1"/>
  <c r="AF126" i="1"/>
  <c r="AE126" i="1"/>
  <c r="AD126" i="1"/>
  <c r="AG118" i="1"/>
  <c r="AF118" i="1"/>
  <c r="AE118" i="1"/>
  <c r="AD118" i="1"/>
  <c r="AG110" i="1"/>
  <c r="AF110" i="1"/>
  <c r="AE110" i="1"/>
  <c r="AD110" i="1"/>
  <c r="AD97" i="1"/>
  <c r="AG97" i="1"/>
  <c r="AF97" i="1"/>
  <c r="AE97" i="1"/>
  <c r="AG89" i="1"/>
  <c r="AF89" i="1"/>
  <c r="AD89" i="1"/>
  <c r="AE89" i="1"/>
  <c r="AG81" i="1"/>
  <c r="AD81" i="1"/>
  <c r="AF81" i="1"/>
  <c r="AE81" i="1"/>
  <c r="AG73" i="1"/>
  <c r="AD73" i="1"/>
  <c r="AF73" i="1"/>
  <c r="AE73" i="1"/>
  <c r="AD65" i="1"/>
  <c r="AF65" i="1"/>
  <c r="AG65" i="1"/>
  <c r="AE65" i="1"/>
  <c r="AD53" i="1"/>
  <c r="AG53" i="1"/>
  <c r="AF53" i="1"/>
  <c r="AE53" i="1"/>
  <c r="AF39" i="1"/>
  <c r="AG39" i="1"/>
  <c r="AE39" i="1"/>
  <c r="AD39" i="1"/>
  <c r="AG9" i="1"/>
  <c r="AD9" i="1"/>
  <c r="AF9" i="1"/>
  <c r="AE9" i="1"/>
  <c r="AG260" i="1"/>
  <c r="AF260" i="1"/>
  <c r="AD260" i="1"/>
  <c r="AE260" i="1"/>
  <c r="AF256" i="1"/>
  <c r="AE256" i="1"/>
  <c r="AD256" i="1"/>
  <c r="AG256" i="1"/>
  <c r="AG250" i="1"/>
  <c r="AE250" i="1"/>
  <c r="AF250" i="1"/>
  <c r="AD250" i="1"/>
  <c r="AG246" i="1"/>
  <c r="AE246" i="1"/>
  <c r="AF246" i="1"/>
  <c r="AD246" i="1"/>
  <c r="AG242" i="1"/>
  <c r="AE242" i="1"/>
  <c r="AF242" i="1"/>
  <c r="AD242" i="1"/>
  <c r="AG238" i="1"/>
  <c r="AE238" i="1"/>
  <c r="AF238" i="1"/>
  <c r="AD238" i="1"/>
  <c r="AG232" i="1"/>
  <c r="AF232" i="1"/>
  <c r="AE232" i="1"/>
  <c r="AD232" i="1"/>
  <c r="AG228" i="1"/>
  <c r="AF228" i="1"/>
  <c r="AD228" i="1"/>
  <c r="AE228" i="1"/>
  <c r="AF224" i="1"/>
  <c r="AG224" i="1"/>
  <c r="AE224" i="1"/>
  <c r="AD224" i="1"/>
  <c r="AF220" i="1"/>
  <c r="AG220" i="1"/>
  <c r="AD220" i="1"/>
  <c r="AE220" i="1"/>
  <c r="AG216" i="1"/>
  <c r="AF216" i="1"/>
  <c r="AE216" i="1"/>
  <c r="AD216" i="1"/>
  <c r="AG212" i="1"/>
  <c r="AF212" i="1"/>
  <c r="AD212" i="1"/>
  <c r="AE212" i="1"/>
  <c r="AG208" i="1"/>
  <c r="AF208" i="1"/>
  <c r="AE208" i="1"/>
  <c r="AD208" i="1"/>
  <c r="AF204" i="1"/>
  <c r="AD204" i="1"/>
  <c r="AE204" i="1"/>
  <c r="AG204" i="1"/>
  <c r="AG200" i="1"/>
  <c r="AF200" i="1"/>
  <c r="AE200" i="1"/>
  <c r="AD200" i="1"/>
  <c r="AG196" i="1"/>
  <c r="AF196" i="1"/>
  <c r="AD196" i="1"/>
  <c r="AE196" i="1"/>
  <c r="AF192" i="1"/>
  <c r="AE192" i="1"/>
  <c r="AD192" i="1"/>
  <c r="AG192" i="1"/>
  <c r="AF188" i="1"/>
  <c r="AG188" i="1"/>
  <c r="AD188" i="1"/>
  <c r="AE188" i="1"/>
  <c r="AG184" i="1"/>
  <c r="AF184" i="1"/>
  <c r="AE184" i="1"/>
  <c r="AD184" i="1"/>
  <c r="AG180" i="1"/>
  <c r="AF180" i="1"/>
  <c r="AD180" i="1"/>
  <c r="AE180" i="1"/>
  <c r="AG176" i="1"/>
  <c r="AF176" i="1"/>
  <c r="AE176" i="1"/>
  <c r="AD176" i="1"/>
  <c r="AF172" i="1"/>
  <c r="AD172" i="1"/>
  <c r="AE172" i="1"/>
  <c r="AG172" i="1"/>
  <c r="AG168" i="1"/>
  <c r="AF168" i="1"/>
  <c r="AE168" i="1"/>
  <c r="AD168" i="1"/>
  <c r="AG164" i="1"/>
  <c r="AF164" i="1"/>
  <c r="AD164" i="1"/>
  <c r="AE164" i="1"/>
  <c r="AG160" i="1"/>
  <c r="AF160" i="1"/>
  <c r="AE160" i="1"/>
  <c r="AD160" i="1"/>
  <c r="AG156" i="1"/>
  <c r="AD156" i="1"/>
  <c r="AE156" i="1"/>
  <c r="AF156" i="1"/>
  <c r="AG152" i="1"/>
  <c r="AF152" i="1"/>
  <c r="AE152" i="1"/>
  <c r="AD152" i="1"/>
  <c r="AG148" i="1"/>
  <c r="AF148" i="1"/>
  <c r="AD148" i="1"/>
  <c r="AE148" i="1"/>
  <c r="AG144" i="1"/>
  <c r="AE144" i="1"/>
  <c r="AD144" i="1"/>
  <c r="AF144" i="1"/>
  <c r="AD140" i="1"/>
  <c r="AE140" i="1"/>
  <c r="AG140" i="1"/>
  <c r="AF140" i="1"/>
  <c r="AG136" i="1"/>
  <c r="AF136" i="1"/>
  <c r="AE136" i="1"/>
  <c r="AD136" i="1"/>
  <c r="AG132" i="1"/>
  <c r="AF132" i="1"/>
  <c r="AD132" i="1"/>
  <c r="AE132" i="1"/>
  <c r="AD128" i="1"/>
  <c r="AF128" i="1"/>
  <c r="AE128" i="1"/>
  <c r="AG128" i="1"/>
  <c r="AD124" i="1"/>
  <c r="AG124" i="1"/>
  <c r="AE124" i="1"/>
  <c r="AF124" i="1"/>
  <c r="AG120" i="1"/>
  <c r="AF120" i="1"/>
  <c r="AD120" i="1"/>
  <c r="AE120" i="1"/>
  <c r="AG116" i="1"/>
  <c r="AD116" i="1"/>
  <c r="AF116" i="1"/>
  <c r="AE116" i="1"/>
  <c r="AG112" i="1"/>
  <c r="AD112" i="1"/>
  <c r="AE112" i="1"/>
  <c r="AF112" i="1"/>
  <c r="AD108" i="1"/>
  <c r="AE108" i="1"/>
  <c r="AG108" i="1"/>
  <c r="AF108" i="1"/>
  <c r="AG104" i="1"/>
  <c r="AF104" i="1"/>
  <c r="AD104" i="1"/>
  <c r="AE104" i="1"/>
  <c r="AG100" i="1"/>
  <c r="AD100" i="1"/>
  <c r="AF100" i="1"/>
  <c r="AE100" i="1"/>
  <c r="AG95" i="1"/>
  <c r="AF95" i="1"/>
  <c r="AE95" i="1"/>
  <c r="AD95" i="1"/>
  <c r="AG91" i="1"/>
  <c r="AE91" i="1"/>
  <c r="AF91" i="1"/>
  <c r="AD91" i="1"/>
  <c r="AE87" i="1"/>
  <c r="AG87" i="1"/>
  <c r="AF87" i="1"/>
  <c r="AD87" i="1"/>
  <c r="AG83" i="1"/>
  <c r="AF83" i="1"/>
  <c r="AE83" i="1"/>
  <c r="AD83" i="1"/>
  <c r="AG79" i="1"/>
  <c r="AE79" i="1"/>
  <c r="AF79" i="1"/>
  <c r="AD79" i="1"/>
  <c r="AF75" i="1"/>
  <c r="AE75" i="1"/>
  <c r="AG75" i="1"/>
  <c r="AD75" i="1"/>
  <c r="AF71" i="1"/>
  <c r="AG71" i="1"/>
  <c r="AE71" i="1"/>
  <c r="AD71" i="1"/>
  <c r="AG67" i="1"/>
  <c r="AE67" i="1"/>
  <c r="AF67" i="1"/>
  <c r="AD67" i="1"/>
  <c r="AG63" i="1"/>
  <c r="AF63" i="1"/>
  <c r="AE63" i="1"/>
  <c r="AD63" i="1"/>
  <c r="AG59" i="1"/>
  <c r="AE59" i="1"/>
  <c r="AD59" i="1"/>
  <c r="AF59" i="1"/>
  <c r="AF55" i="1"/>
  <c r="AE55" i="1"/>
  <c r="AG55" i="1"/>
  <c r="AD55" i="1"/>
  <c r="AG51" i="1"/>
  <c r="AE51" i="1"/>
  <c r="AF51" i="1"/>
  <c r="AD51" i="1"/>
  <c r="AG47" i="1"/>
  <c r="AF47" i="1"/>
  <c r="AE47" i="1"/>
  <c r="AD47" i="1"/>
  <c r="AG41" i="1"/>
  <c r="AF41" i="1"/>
  <c r="AD41" i="1"/>
  <c r="AE41" i="1"/>
  <c r="AG35" i="1"/>
  <c r="AF35" i="1"/>
  <c r="AE35" i="1"/>
  <c r="AD35" i="1"/>
  <c r="AF27" i="1"/>
  <c r="AG27" i="1"/>
  <c r="AE27" i="1"/>
  <c r="AD27" i="1"/>
  <c r="AG15" i="1"/>
  <c r="AF15" i="1"/>
  <c r="AE15" i="1"/>
  <c r="AD15" i="1"/>
  <c r="AF11" i="1"/>
  <c r="AE11" i="1"/>
  <c r="AG11" i="1"/>
  <c r="AD11" i="1"/>
  <c r="AF7" i="1"/>
  <c r="AG7" i="1"/>
  <c r="AE7" i="1"/>
  <c r="AD7" i="1"/>
  <c r="AG5" i="1"/>
  <c r="AF5" i="1"/>
  <c r="AE5" i="1"/>
  <c r="AD5" i="1"/>
  <c r="AA25" i="1"/>
  <c r="AA32" i="1"/>
  <c r="AA24" i="1"/>
  <c r="AA31" i="1"/>
  <c r="AA23" i="1"/>
  <c r="AA19" i="1"/>
  <c r="AA30" i="1"/>
  <c r="AA22" i="1"/>
  <c r="AA18" i="1"/>
  <c r="AA29" i="1"/>
  <c r="AA28" i="1"/>
  <c r="V255" i="1"/>
  <c r="AB255" i="1" s="1"/>
  <c r="M255" i="1"/>
  <c r="R254" i="1"/>
  <c r="V254" i="1" s="1"/>
  <c r="AB254" i="1" s="1"/>
  <c r="AD251" i="1" l="1"/>
  <c r="AF251" i="1"/>
  <c r="AE251" i="1"/>
  <c r="V2" i="1"/>
  <c r="AG254" i="1"/>
  <c r="AE254" i="1"/>
  <c r="AF254" i="1"/>
  <c r="AD254" i="1"/>
  <c r="AG255" i="1"/>
  <c r="AE255" i="1"/>
  <c r="AF255" i="1"/>
  <c r="AD255" i="1"/>
  <c r="AB31" i="1"/>
  <c r="AB32" i="1"/>
  <c r="AB29" i="1"/>
  <c r="AB19" i="1"/>
  <c r="AB25" i="1"/>
  <c r="AB22" i="1"/>
  <c r="AB28" i="1"/>
  <c r="AB18" i="1"/>
  <c r="AB30" i="1"/>
  <c r="AB23" i="1"/>
  <c r="AB24" i="1"/>
  <c r="AB2" i="1" l="1"/>
  <c r="AB1" i="1" s="1"/>
  <c r="AG19" i="1"/>
  <c r="AE19" i="1"/>
  <c r="AF19" i="1"/>
  <c r="AD19" i="1"/>
  <c r="AF28" i="1"/>
  <c r="AD28" i="1"/>
  <c r="AG28" i="1"/>
  <c r="AE28" i="1"/>
  <c r="AF23" i="1"/>
  <c r="AE23" i="1"/>
  <c r="AG23" i="1"/>
  <c r="AD23" i="1"/>
  <c r="AG22" i="1"/>
  <c r="AF22" i="1"/>
  <c r="AE22" i="1"/>
  <c r="AD22" i="1"/>
  <c r="AF32" i="1"/>
  <c r="AD32" i="1"/>
  <c r="AG32" i="1"/>
  <c r="AE32" i="1"/>
  <c r="AG18" i="1"/>
  <c r="AF18" i="1"/>
  <c r="AE18" i="1"/>
  <c r="AD18" i="1"/>
  <c r="AG31" i="1"/>
  <c r="AE31" i="1"/>
  <c r="AF31" i="1"/>
  <c r="AD31" i="1"/>
  <c r="AF24" i="1"/>
  <c r="AG24" i="1"/>
  <c r="AD24" i="1"/>
  <c r="AE24" i="1"/>
  <c r="AG29" i="1"/>
  <c r="AF29" i="1"/>
  <c r="AD29" i="1"/>
  <c r="AE29" i="1"/>
  <c r="AG30" i="1"/>
  <c r="AE30" i="1"/>
  <c r="AF30" i="1"/>
  <c r="AD30" i="1"/>
  <c r="AG25" i="1"/>
  <c r="AF25" i="1"/>
  <c r="AD25" i="1"/>
  <c r="AE25" i="1"/>
  <c r="AD2" i="1" l="1"/>
  <c r="AE2" i="1"/>
  <c r="AF2" i="1"/>
  <c r="AG2" i="1"/>
</calcChain>
</file>

<file path=xl/comments1.xml><?xml version="1.0" encoding="utf-8"?>
<comments xmlns="http://schemas.openxmlformats.org/spreadsheetml/2006/main">
  <authors>
    <author>admin</author>
  </authors>
  <commentList>
    <comment ref="W4" authorId="0" shapeId="0">
      <text>
        <r>
          <rPr>
            <b/>
            <sz val="9"/>
            <color indexed="81"/>
            <rFont val="Tahoma"/>
            <family val="2"/>
          </rPr>
          <t>admin:</t>
        </r>
        <r>
          <rPr>
            <sz val="9"/>
            <color indexed="81"/>
            <rFont val="Tahoma"/>
            <family val="2"/>
          </rPr>
          <t xml:space="preserve">
Seleccionar el estado en el que se encuentra el producto en el periodo a evaluar:
SIN (sin iniciar)
EJE (en ejecución)
REP (Reprogramado)
MOD (Modificado)
FIN ( Finalizado)
ELIM  (Eliminado)
SUSP (Suspendido)</t>
        </r>
      </text>
    </comment>
    <comment ref="X4" authorId="0" shapeId="0">
      <text>
        <r>
          <rPr>
            <b/>
            <sz val="9"/>
            <color indexed="81"/>
            <rFont val="Tahoma"/>
            <family val="2"/>
          </rPr>
          <t>admin:</t>
        </r>
        <r>
          <rPr>
            <sz val="9"/>
            <color indexed="81"/>
            <rFont val="Tahoma"/>
            <family val="2"/>
          </rPr>
          <t xml:space="preserve">
Registrar los valores de acuerdo con formula definida en el indicador</t>
        </r>
      </text>
    </comment>
    <comment ref="Y4" authorId="0" shapeId="0">
      <text>
        <r>
          <rPr>
            <b/>
            <sz val="9"/>
            <color indexed="81"/>
            <rFont val="Tahoma"/>
            <family val="2"/>
          </rPr>
          <t>admin:</t>
        </r>
        <r>
          <rPr>
            <sz val="9"/>
            <color indexed="81"/>
            <rFont val="Tahoma"/>
            <family val="2"/>
          </rPr>
          <t xml:space="preserve">
Realice una breve descripción y análisis del comportamiento del indicador</t>
        </r>
      </text>
    </comment>
  </commentList>
</comments>
</file>

<file path=xl/sharedStrings.xml><?xml version="1.0" encoding="utf-8"?>
<sst xmlns="http://schemas.openxmlformats.org/spreadsheetml/2006/main" count="3214" uniqueCount="796">
  <si>
    <t>PILAR ESTRATÉGICO</t>
  </si>
  <si>
    <t>OBJETIVOS ESTRATÉGICOS</t>
  </si>
  <si>
    <t>OBJETIVOS TÁCTICOS</t>
  </si>
  <si>
    <t>PROCESO</t>
  </si>
  <si>
    <t>DEPENDENCIA</t>
  </si>
  <si>
    <t>PRODUCTO</t>
  </si>
  <si>
    <t>LIDER PROCESO</t>
  </si>
  <si>
    <t>RESPONSABLE ACTIVIDAD</t>
  </si>
  <si>
    <t>META 2021</t>
  </si>
  <si>
    <t xml:space="preserve">INDICADOR </t>
  </si>
  <si>
    <t>CRITERIOS DE EVALUACIÓN</t>
  </si>
  <si>
    <t>DURACIÓN</t>
  </si>
  <si>
    <t>PROGRAMACIÓN HORIZONTAL</t>
  </si>
  <si>
    <t>INICIO (Día/Mes) (dd/mmm)</t>
  </si>
  <si>
    <t>MESES</t>
  </si>
  <si>
    <t>1er TRIMESTRE</t>
  </si>
  <si>
    <t>2o. TRIMESTRE</t>
  </si>
  <si>
    <t>3er TRIMESTRE</t>
  </si>
  <si>
    <t>4o. TRIMESTRE</t>
  </si>
  <si>
    <t>2. GESTIÓN TERRITORIAL</t>
  </si>
  <si>
    <t>2. Mejorar la prestación del servicio público esencial de Bomberos en el 100% del territorio nacional.</t>
  </si>
  <si>
    <t>2.2. Posicionar a la Dirección Nacional de Bomberos de Colombia en el territorio nacional como ente de coordinación de las instituciones de Bomberos del país.</t>
  </si>
  <si>
    <t>Gestión de atención al usuario</t>
  </si>
  <si>
    <t xml:space="preserve">Dirección </t>
  </si>
  <si>
    <t>CT. Charles Benavides Castillo</t>
  </si>
  <si>
    <t>Jorge Edwin Amarillo</t>
  </si>
  <si>
    <t>3. MODERNIZACIÓN Y FORTALECIMIENTO INSTITUCIONAL</t>
  </si>
  <si>
    <t>3. Fortalecer en un 100% el desempeño organizacional e institucional de la Dirección Nacional de Bomberos de Colombia.</t>
  </si>
  <si>
    <t>3.3. Consolidar los procesos organizacionales de la entidad.</t>
  </si>
  <si>
    <t>Atención oportuna de PQRSD en la entidad PAAC</t>
  </si>
  <si>
    <t>No. De documentos formulados revisados y/o actualziados</t>
  </si>
  <si>
    <t>Documentacion del SIGEC trabajada</t>
  </si>
  <si>
    <t>3.4.  Mejorar los sistemas de información e infraestructura tecnológica de la entidad.</t>
  </si>
  <si>
    <t>Realizar reporte de Indicadores del proceso</t>
  </si>
  <si>
    <t>No. De reportes de indicadores realizados/Total de reportes programados</t>
  </si>
  <si>
    <t>Reporte trimestral de Indicadores del proceso</t>
  </si>
  <si>
    <t>Adelantar seguimiento al estado de avance y cumplimiento del Plan de Mejoramiento</t>
  </si>
  <si>
    <t>No. De seguimientos relizados/Total de seguminetos programados</t>
  </si>
  <si>
    <t>Reporte trimestral estado de avance y cumplimiento del Plan de Mejoramiento</t>
  </si>
  <si>
    <t>Seguimiento mapas de riesgos de gestión</t>
  </si>
  <si>
    <t>Seguimiento mapas de riesgos realizado</t>
  </si>
  <si>
    <t>Un seguimiento semestral</t>
  </si>
  <si>
    <t>Realizar monitoreo a los riesgos de corrupción del proceso</t>
  </si>
  <si>
    <t>No. Monitoreos realizados/Total de monitoreos programados</t>
  </si>
  <si>
    <t>Monitoreo cuatrimestral PAAC</t>
  </si>
  <si>
    <t>Reporte de seguimiento al PAAC</t>
  </si>
  <si>
    <t>No. De seguimientos al PAAC realizados/Total de seguimientos programados</t>
  </si>
  <si>
    <t>Seguimiento cuatrimestral al PAAC</t>
  </si>
  <si>
    <t>Adelantar la formulación, revisión y/o actualización documental del proceso</t>
  </si>
  <si>
    <t>1. UNIDAD BOMBERIL</t>
  </si>
  <si>
    <t xml:space="preserve">1. Fortalecer la equidad e integración en las instituciones de Bomberos del país. </t>
  </si>
  <si>
    <t>1.1. Contribuir a mejorar la capacidad técnica, administrativa y operativa de los Cuerpos de Bomberos del país, para ser más efectiva su respuesta.</t>
  </si>
  <si>
    <t>Gestión de Cooperación Internacional y Alianzas Estratégicas</t>
  </si>
  <si>
    <t>Capacitar Unidades Bomberiles del país en asuntos relacionados con Gestión de Cooperación</t>
  </si>
  <si>
    <t>Luz Marina Serna Herrera</t>
  </si>
  <si>
    <t>100 Unidades Bomberiles Capacitadas</t>
  </si>
  <si>
    <t>No. Unidades Bomberiles capacitadas / No. Total de Unidades Bomberiles programadas capacitar</t>
  </si>
  <si>
    <t>Capacitaciones en gestión de cooperación para responder a la agenda de desarrollo sostenible 2030 y el marco de Sendai, se presentará informe del curso y listados de asistencia</t>
  </si>
  <si>
    <t>Documento con lineamientos generales y metodológicos sobre buenas prácticas y mecanismos innovadores de cooperación internacional aplicados a la actividad bomberil</t>
  </si>
  <si>
    <t>1 Documento formulado</t>
  </si>
  <si>
    <t>1 documento con los lineamientos metodológicos sobre buenas prácticas y mecanismos innovadores socializado.</t>
  </si>
  <si>
    <t xml:space="preserve">1. Mesas de trabajo interinstitucional
2. Primer avance del documento
3. Presentación final del documento
</t>
  </si>
  <si>
    <t>4. Gestionar y afianzar relaciones interinstitucionales con entidades del orden nacional, el sector privado y la comunidad internacional.</t>
  </si>
  <si>
    <t>4.3. Consolidar relaciones con la comunidad internacional.</t>
  </si>
  <si>
    <t>DNBC como un referente regional en la oferta de Cooperación Sur Sur y Cooperación Técnica en temas bomberiles</t>
  </si>
  <si>
    <t>Posicionar 2 líneas técnicas bomberiles</t>
  </si>
  <si>
    <t>2 líneas técnicas bomebriles en posicionamiento</t>
  </si>
  <si>
    <t xml:space="preserve">
Reuniones tecnicas de definición de lineas a ofertar. 20%
Definición y diseño de contenidos de las líneas 50%
Socilización interinstitucional de la oferta 30%
</t>
  </si>
  <si>
    <t>4.1. Gestionar recursos para el fortalecimiento de las Instituciones de Bomberos de Colombia.</t>
  </si>
  <si>
    <t>Apoyar proyectos para el  fortalecimiento de la infraestructura bomberil (edificiones, automóviles, conectividad, servicios básicos, entre otros) nueva o existente con el fin que sea autosostenible ambientalmente.</t>
  </si>
  <si>
    <t xml:space="preserve">3 Procesos </t>
  </si>
  <si>
    <t>No. De procesos apoyados/No. Total de Procesos programados apoyar</t>
  </si>
  <si>
    <t>1. Reporte de acompañamiento en el apoyo para el fortalecimiento de infraestructura ambientalmente autosostenible.</t>
  </si>
  <si>
    <t>1.3. Fortalecer os mecanismos de forrmación técnica….....</t>
  </si>
  <si>
    <t xml:space="preserve">Documento de  identificación de nuevas buenas prácticas bomberiles </t>
  </si>
  <si>
    <t>1 Documento de identificación</t>
  </si>
  <si>
    <t xml:space="preserve">No. De actividades ejecutadas en el proceso/No. Total de actividades programadas a ejecutar en el proceso </t>
  </si>
  <si>
    <t xml:space="preserve">1. Convocatoria interna 33%
2. Encuentro de buenas prácticas 33%
3. Documento /Portafolio de Buenas Prácticas 34% </t>
  </si>
  <si>
    <t>Crear una red de actores locales y  nacionales para el intercambio de información y conocimientos de cooperación internacional</t>
  </si>
  <si>
    <t>Una Red</t>
  </si>
  <si>
    <t>Red de actores locales y nacionales activa</t>
  </si>
  <si>
    <t xml:space="preserve">Generar mecanismo de seguimiento a acciones de gestión de Cooperación internacional en los territorios </t>
  </si>
  <si>
    <t>1 Mecanismo generado</t>
  </si>
  <si>
    <t>1 documento donde se definan  los mecanismos de coordinación interinsitucional.</t>
  </si>
  <si>
    <t>Mecanismo documentado y socializado</t>
  </si>
  <si>
    <t>Apoyar a los cuerpos de bomberos para facilitar acciones de prevención, atención y mitigación de riesgos en los departamentos fronterizos, de acuerdo a las directrices impartidas por el gobierno nacional</t>
  </si>
  <si>
    <t xml:space="preserve">1 Encuentro binacional o multilateral con países fronterizos. </t>
  </si>
  <si>
    <t>1 encuentro realizado</t>
  </si>
  <si>
    <t>1. Reuniones con las unidades bomberiles de frontera.
2. Reuniones con el gobierno fronterizo.
3. Informe de encuentro binacional o multilateral.</t>
  </si>
  <si>
    <t>4.2. Generar alianzas público privadas en aras de fortalecer la contra incendios, preparativos, y atención de rescate en todas sus modalidades y atención de incidentes conmateriales peligrosos</t>
  </si>
  <si>
    <t>Fortalecer las unidades bomberiles a traves de la participación en escenarios internacionales, capacitaciones o actualizaciones técnicas que se generen desde cooperación internacional o alianzas estratégicas.</t>
  </si>
  <si>
    <t>7 espacios de participación, capacitación o actualización.</t>
  </si>
  <si>
    <t xml:space="preserve">No. De espacios realizados/ No. De espacios programados </t>
  </si>
  <si>
    <t xml:space="preserve">1. Informes por cada espacio de participación, capacitación y actualización. </t>
  </si>
  <si>
    <t>3.1.Fortalecer la capacidad institucional promoviendo en su talento humano la disposición del servicio con calidad, emprendimiento y gestión pública efectiva, brindando condiciones técnicas y administrativas renovadas.</t>
  </si>
  <si>
    <t>Gestión y análisis y mejora continua</t>
  </si>
  <si>
    <t>Asesorar y acompañar metodológicamente a los  procesos institucionales en la construcción y formalización de la documentación identificada</t>
  </si>
  <si>
    <t>Adriana Moreno</t>
  </si>
  <si>
    <t>No. De asesorias realizadas</t>
  </si>
  <si>
    <t>Informe trimestral del estado de la documentacion del SIGEC</t>
  </si>
  <si>
    <t>Reportes de consolidación y seguimiento del plan de acción del proceso, el plan anticorrupción y de atención al ciudadano de la DNBC, la estrategia de rendición de cuentas de la DNBC, la estrategia de racionalización de trámites de la DNBC y los planes de mejoramiento de la DNBC.</t>
  </si>
  <si>
    <t># de planes consolidados o reportes de seguimientos realizados</t>
  </si>
  <si>
    <t>Realizar autodiagnosticos institucionales</t>
  </si>
  <si>
    <t>Proceso de Autodiagnóstico ejecutado</t>
  </si>
  <si>
    <t>Proceso de autodiagnostico del estado de desempeño institucional</t>
  </si>
  <si>
    <t>Propuesta mapas de riesgos de corrupción. PACC</t>
  </si>
  <si>
    <t>Propuesta de mapas de corrupción consultada y divulgada</t>
  </si>
  <si>
    <t>Presentar  la propuesta de Mapa de Riesgos de Corrupción a observaciones antes de publicar y divulgar la versión final como lo establecen los lineamientos</t>
  </si>
  <si>
    <t>Informes mensuales de las PQRSD con la estadìstica de los requerimientos radicados en la DNBC y respondidos oportunamente</t>
  </si>
  <si>
    <t>Participar en los procesos de capacitación e inducción que fortalezcan el recurso humano del proceso de gestión de atención al usuario PAAC</t>
  </si>
  <si>
    <t>No. De registros con la asistencia de los servidores públicos participantes en procesos de capacitación e inducción para fortalecer sus conocimientos en atenciòn al ciudadano.</t>
  </si>
  <si>
    <t xml:space="preserve">Las capacitaciones estan sujetas a programacion del DAFP </t>
  </si>
  <si>
    <t>Elaborar mensualmente informe de PQRSD para identificar acciones de mejora en la prestaciòn del servicio PAAC</t>
  </si>
  <si>
    <t>Informes mensuales de PQRSD presentados a la Subdirección</t>
  </si>
  <si>
    <t xml:space="preserve">Informes mensuales elaborados con analisis de indicadores y socializados.
</t>
  </si>
  <si>
    <t>Campaña Informativa realizada</t>
  </si>
  <si>
    <t>Trimestre II: Diseñor Campaña. 50%
Trimestre III: Ejecución Campaña. 50%</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</si>
  <si>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 PACC</t>
  </si>
  <si>
    <t>No. De Informes cuatrimestrales de percepción realizados/Total de informes programados realizar</t>
  </si>
  <si>
    <t xml:space="preserve">Trimestre II: 1 Informe 33%
Trimestre III : 1 Informe 33%
Trimestre IV: 1 Informe 34%
</t>
  </si>
  <si>
    <t>Faubricio Sánchez</t>
  </si>
  <si>
    <t>Gestión de comunicaciones</t>
  </si>
  <si>
    <t>Ct. Edgar Molina</t>
  </si>
  <si>
    <t>Documento diagnóstico</t>
  </si>
  <si>
    <t>1.2. Fortalecer los mecanismos de formación técnica especializada de las unidades bomberiles para el adecuado conocimiento, reducción y manejo en la gestión integral del riego contra incendio, los preparativos y atención de rescate en todas sus modalidades y la atención de incidentes con materiales peligrosos.</t>
  </si>
  <si>
    <t>1.3. Generar lineamientos integrales y articulados para la prestación del servicio público esencial de Bomberos en el país, coadyuvando a fortalecer la confianza entre nuestras partes interesadas.</t>
  </si>
  <si>
    <t>4.2. Generar alianzas público privada en aras de fortalecer la gestión integral del riesgo contra incendios, preparativos y atención de rescate en todas sus modalidades y atención de incidentes con materiales peligrosos.</t>
  </si>
  <si>
    <t>Planeación estratégica</t>
  </si>
  <si>
    <t>Efectuar la consolidación y el seguimiento de los planes sectoriales e institucionales.</t>
  </si>
  <si>
    <t>No. De seguimientos consolidados /Total de informes programados</t>
  </si>
  <si>
    <t xml:space="preserve">1. (PAI,FORM,EVALU)3
2. (PAI,PES,PORM,PAAC)4
3. (PAI,PES,PAAC,PM,MR)5
4. (PES,PAAC,PM,)3
</t>
  </si>
  <si>
    <t>Documentar las estrategias institucionales formuladas bajo el direccionamiento estratégico institucional</t>
  </si>
  <si>
    <t>Viviana Andrade/Adriana Moreno</t>
  </si>
  <si>
    <t>No. De estrategia documentadas</t>
  </si>
  <si>
    <t>Documentos presentados y aprobados</t>
  </si>
  <si>
    <t xml:space="preserve">Informes de apoyo a la estructuración de lineas estratégicas de entrenamiento especializado a las unidades bomberiles del país. </t>
  </si>
  <si>
    <t>Viviana Andrade</t>
  </si>
  <si>
    <t>No. De informes presentados</t>
  </si>
  <si>
    <t>Informe por cada una de las líneas de entrenamiento espacializado definidas porla Dirección</t>
  </si>
  <si>
    <t>Realizar informe de gestión semestral de la entidad con generación de alertas</t>
  </si>
  <si>
    <t>2 Informes</t>
  </si>
  <si>
    <t>No. De Informes realizado/Total de informes Programados</t>
  </si>
  <si>
    <t>Informe de gestión semestral</t>
  </si>
  <si>
    <t>Realizar seguimiento a los recursos de inversión y funcionamiento de la entidad</t>
  </si>
  <si>
    <t>3 Informes</t>
  </si>
  <si>
    <t>No. De Informes Presentados/Total de Informes programados enla vigencia</t>
  </si>
  <si>
    <t>Informe trimestral de seguimiento a la ejecución</t>
  </si>
  <si>
    <t>Ralizar el apoyo y seguimiento a la formulación, actualización y seguimiento de los proyectos de inversión institucionales.</t>
  </si>
  <si>
    <t>Seguimientos  al proyectode inversion</t>
  </si>
  <si>
    <t>seguimientos  mensuales</t>
  </si>
  <si>
    <t>Realizar retroalimentación de la gestión institucional con base en los referentes estratégicos de la entidad</t>
  </si>
  <si>
    <t>Informe trimestral de resultados (Plan de Acción, Indicadores)</t>
  </si>
  <si>
    <t>Ejecutar actividades relacionadas con la planeación y seguimiento del presupuesto de la DNBC.</t>
  </si>
  <si>
    <t>Actividades presupuestales  ejecutadas</t>
  </si>
  <si>
    <t>Anteproyecto de preesupuesto, trámite de solicitud de Vigencias futuras requeridos</t>
  </si>
  <si>
    <t>Elaborar informes de Ley e interinstitucionales solicitados</t>
  </si>
  <si>
    <t>Informes requeridos elaborados</t>
  </si>
  <si>
    <t>Informes de Ley, Informes del Ministerio, Organos de control entre otros</t>
  </si>
  <si>
    <t>2.1. Acompañar a las instituciones bomberiles en el manejo de la gestión territorial, propendiendo por garantizar la articulación de acciones de desarrollo sostenible en los territorios en el marco de la gestión del riesgo</t>
  </si>
  <si>
    <t>FANO</t>
  </si>
  <si>
    <t>Subdirección estratégica y de coordinación bomberil</t>
  </si>
  <si>
    <t>Requerimientos a las Alcaldías municipales que no cuenten con Cuerpo de Bomberos para la prestación del servicio público esencial de bomberos.</t>
  </si>
  <si>
    <t>Ct. Jairo Soto Gil</t>
  </si>
  <si>
    <t>Ronny Romero</t>
  </si>
  <si>
    <t>No. De requerimientos gestionados ante alcaldía municipales/No. De requerimientos programados gestionar antes alcaldias municipales</t>
  </si>
  <si>
    <t>De acuedo con diagnóstico adelantado en la vigencia 2020, se toma como linea base la meta para el periodo 2021</t>
  </si>
  <si>
    <t>Informes de seguimiento a requerimientos sobre la creación de cuerpos de bomberos</t>
  </si>
  <si>
    <t>No. De Informes presentadosw/No. Total de Informes programados presentar</t>
  </si>
  <si>
    <t xml:space="preserve">Realiza un informe trimestral con el seguimiento realizado a las alcaldías municipales requeridas para la creación de cuerpos de bomberos </t>
  </si>
  <si>
    <t>Responder  las Peticiones, Quejas, Reclamos, Solicitudes y Denuncias asignadas al Proceso.</t>
  </si>
  <si>
    <t>No. De Pqrsd respondidas/No. Total de Pqrsd asignadas</t>
  </si>
  <si>
    <t>Pqrsd respondidas en el periodo de acuerdo con las asignaciones realizadas.
Registro matriz de asignación proceso.</t>
  </si>
  <si>
    <t>Segumiento a Gobernaciones, respecto a creación de Fondo Departamental de Bomberos</t>
  </si>
  <si>
    <t>No. De Gobernaciones con seguimiento/ 32 Gobernaciones departamentales</t>
  </si>
  <si>
    <t>Contar con la evidencia de las odenanazas de creación de los Fondos Departamentales o con el requerimiento al Departamento en caso de No contar con Fondo Departamental</t>
  </si>
  <si>
    <t>Sensibilización con enfoque en  equidad de género, prevención de violencias contra la mujer y masculinidades y cultura de paz en Bomberos Colombia.</t>
  </si>
  <si>
    <t>Paola Urueña</t>
  </si>
  <si>
    <t>5 Departamentos sensibilizados</t>
  </si>
  <si>
    <t>No. De Departamentos sensibilizados/No. Total de Departamentos programados sensibilizar</t>
  </si>
  <si>
    <t>Jornadas de sensibilización  a Cuerpos de Bomberos por Departamento de manera virtual o presencial.
TrimestreII : 2 
TrimestreIII: 2Trimestre IV: 1</t>
  </si>
  <si>
    <t>Curso virtual sobre equidad de género</t>
  </si>
  <si>
    <t>Un Curso</t>
  </si>
  <si>
    <t xml:space="preserve">Curso virtual en producción </t>
  </si>
  <si>
    <t>Lineamientos y disposiciones normativas en asuntos relacionados con la actividad bomberil</t>
  </si>
  <si>
    <t>No. Lineamientos generados</t>
  </si>
  <si>
    <t>Circulares y Resoluciones emitidas en relación con la actividad bomberil</t>
  </si>
  <si>
    <t>Actividades de reconocimiento y empoderamiento de la mujer en Bomberos Colombia</t>
  </si>
  <si>
    <t>No. De actividades ejecutas/No. De actiovidades programadas</t>
  </si>
  <si>
    <t>Un evento en el mes de  marzo (8)
Un evento el día 25 de enoviembre</t>
  </si>
  <si>
    <t>Generar una alianza  de posicionamiento del programa de equidad de genero en Bomberos Colombia</t>
  </si>
  <si>
    <t>Alianza formalizada</t>
  </si>
  <si>
    <t>Generar aliaza con els ector público o privado que fortalezca y posiciones el programa de equidad de genero en Bomberos Colombia</t>
  </si>
  <si>
    <t>Estrategia de comunicación de equidad de género</t>
  </si>
  <si>
    <t xml:space="preserve">10 Acciones de divulgación de la Estrategia de equidad de genero </t>
  </si>
  <si>
    <t>No. De acciones de divulgación ejecutadas/ No. Total de acciones programas realizar</t>
  </si>
  <si>
    <t>Realizar una actividad mensual de divulgación en coordinación con el proceso de Gestión de comunicaciones de la estrategia de equidad de generro</t>
  </si>
  <si>
    <t>Asesorar presencialmente a las  unidades bomberiles, comandantes, entidades territoriales, órganos de control y ciudadanía en materia jurídica.</t>
  </si>
  <si>
    <t>No. Asesorías realizadas</t>
  </si>
  <si>
    <t>Formato control de asistencia de asesorias presenciales.</t>
  </si>
  <si>
    <t>Coordinación operativa</t>
  </si>
  <si>
    <t>Actualización del sistema RUE</t>
  </si>
  <si>
    <t>Tte. Luis Valencia</t>
  </si>
  <si>
    <t>No. Actualizaciones del sistema realizadas /No. Actualizaciones solicitadas</t>
  </si>
  <si>
    <t xml:space="preserve">Módulos: 
1. Inventario de Capacidades
2.Cuerpos de Bomberos
3. Hojas de vida
4. Emergencias
5. Reportes
6. Proyectos
7.Educación.
Los módulos se revisarán y actualizarán de acuerdo a las necesidades planteadas por el proceso que lo requiera, se evidencia la actualización a través de un reporte de control de cambios. </t>
  </si>
  <si>
    <t>4.2. Generar alianzas público ….....</t>
  </si>
  <si>
    <t>Alianzas estratégicas para el fortalecimiento en la gestión del proceso de Coordinación Operativa</t>
  </si>
  <si>
    <t>No. De alianzas estratégicas gestionadas</t>
  </si>
  <si>
    <t xml:space="preserve">Acercamientos con el ministerio de tecnologias de la información y las comunicaciones ( MinTic), para garantizar acceso a internet gratuito a los bomberos del país.  
Acercamiento  con el IDEAM, con el objetivo de pemitir el acceso a los sistemas de monitoreo. </t>
  </si>
  <si>
    <t>Actualización de la base de datos de cuerpo de Bomberos</t>
  </si>
  <si>
    <t>No. De actualizaciones realizadas</t>
  </si>
  <si>
    <t>Realizar una revisión y actualización semestral de la base de datos de Cuerpos de Bomberos en el RUE</t>
  </si>
  <si>
    <t>Boletín Alertas temprana preventivo</t>
  </si>
  <si>
    <t>No. De Boletin de alertas tempranada generados/No. Total de Boletines de alertas tempranas programados generar</t>
  </si>
  <si>
    <t>Generar 2 veces al mes un boletínde alertas tempranas sobre temporada</t>
  </si>
  <si>
    <t>Reporte de emergencias</t>
  </si>
  <si>
    <t>No. De reportes de emergencias presentados/No. De reportes programados presentar</t>
  </si>
  <si>
    <t>Mensualmente se presenta a la Dirección y Subdirección Estratégica un reporte de emergencias</t>
  </si>
  <si>
    <t xml:space="preserve">Gestionar para la DNBC la asignación de una frecuencia de comunicaciones ante la agencia nacional del espectro </t>
  </si>
  <si>
    <t>Acto administrativo de asignación de frecuencia</t>
  </si>
  <si>
    <t>Adelantar de acuerdo con requisitos necesarios la asignación de una frecuencia de comunicaciones.
Durante la vigencia se evaluará la gestión realizada cada trimestre</t>
  </si>
  <si>
    <t>Fortalecimiento Bomberil para la respuesta</t>
  </si>
  <si>
    <t>Estudios previos para la adquisición de Bienes especializados para el fortaleicmiento de los Cuerpos de Bomberos del país.</t>
  </si>
  <si>
    <t>Andres Muñoz</t>
  </si>
  <si>
    <t>No. Estudios Previos realizados en el periodo/No. Total de Estudios solicitados en el periodo</t>
  </si>
  <si>
    <t>Estudios previos a formulara en el trimestre, para la adquisición de bienes especializados de acuerdo a lo aprobado por Junta Nacional de Bomberos.</t>
  </si>
  <si>
    <t xml:space="preserve">Modulo de Proyectos en el sistema RUE actualizado de acuerdo con las novedades de ingreso o egreso de los bienes para el fortalecimiento de los cuerpos de bomberos </t>
  </si>
  <si>
    <t>11 Reportes generados en el Módulo RUE</t>
  </si>
  <si>
    <t>No. De reportes generados</t>
  </si>
  <si>
    <t>Generar 1 reporte mensual en el módulo RUE</t>
  </si>
  <si>
    <t xml:space="preserve">Proyecto de Inversión con seguimiento en el sistema SPI-DNP
</t>
  </si>
  <si>
    <t>12 Seguimientos en el sistema SPI-DNP</t>
  </si>
  <si>
    <t>No. De seguimientos realizados</t>
  </si>
  <si>
    <t>Realizar seguimiento mensual en el sistema SPI de manera oportuna (Fechas establecidas por DNP)</t>
  </si>
  <si>
    <t xml:space="preserve"> Código de incendios para los Bomberos de Colombia </t>
  </si>
  <si>
    <t>Plan de trabajo para la formulación del código de incendios</t>
  </si>
  <si>
    <t>N° de Actividades realizadas / N° de Actividades Programadas</t>
  </si>
  <si>
    <t>1, Creación de comité asesor para elaborar el código de incendios de los Bomberos de Colombia. 25%
2. Mesas de trabajo 15%
3. Formulación de fases para el desarrollo del Plan. 40%
4. Aprobación plan de trabajo 20%</t>
  </si>
  <si>
    <t>Infraestructura para Cuerpos de Bomberos del país.</t>
  </si>
  <si>
    <t>Gestionar el 100% de los proyectos de infraestructura (construcción o adecuación de Estaciones de Bomberos) priorizados acorde con los recursos aprobados por la Junta Nacional de Bomberos.</t>
  </si>
  <si>
    <t>No. de proyectos de infraestructura gestionados</t>
  </si>
  <si>
    <t xml:space="preserve">1. Documento de aprobación de proyectos de infraestructura.
2. Hasta completar el monto aprobado por la Junta Nacional de Bomberos. </t>
  </si>
  <si>
    <t>Herramientas técnicas para el fortalecimiento de los Cuerpos de Bomberos del pais.</t>
  </si>
  <si>
    <t>Pedro Manosalva     Viviana Andrade</t>
  </si>
  <si>
    <t>No. De Herramientas diseñadas/ No. De herramientas programadas diseñar</t>
  </si>
  <si>
    <t>Diseñar una herramienta por Programa o Plataforma con los que cuenta la entidad para el Fortalecimiento delos Cuerpos de Bomberos de la País. (Protocolos de actuación, caracterización, mapas de riesgos e informes de herramientas técncias para los Cuerpos de Bomberos del pais).
Durante el periodo de ejecución se presentaran avances del producto  que finalizará al cierre de la vigencia o antes de acuerdo conla dínamica contractual de los procesos.</t>
  </si>
  <si>
    <t>Ejercicios de entrenamiento para fortalecer la capacidad de respuesta de los Cuerpos de Bomberos</t>
  </si>
  <si>
    <t>5 ejercicios (prácticas, simulaciones, simulacros o movilizaciones en temas bomberiles)</t>
  </si>
  <si>
    <t>No. De ejercicios realizados/No. Total de ejercicios programados</t>
  </si>
  <si>
    <t>Informes del diseño, ejecución y lecciones aprendidas de los ejercicios.</t>
  </si>
  <si>
    <t>Propuesta de modificación del Capítulo XXVI "De los Proyectos" de la Resolución 0661 de 2014.</t>
  </si>
  <si>
    <t>Actualización de la normatividad de Bomberos.</t>
  </si>
  <si>
    <t>No. de documentos normativos expedidos</t>
  </si>
  <si>
    <t xml:space="preserve">modificaciones o reglamentaciones expedidas por la DNBC </t>
  </si>
  <si>
    <t>Actualización, Diseño e implementación de estrategias nacionales en gestión integral del riesgo contra incendios, búsqueda y rescate en todas sus modalidades y atención con materiales peligrosos.</t>
  </si>
  <si>
    <t>100% de estrategias  nacionales documentadas</t>
  </si>
  <si>
    <t>No. de estrategias nacionales documentadas.</t>
  </si>
  <si>
    <t xml:space="preserve">De acuerdo con lineamientos institucionales se documentaran las estrategias nacionales actualizadas o diseñadas requeridas para el fortalecimiento de los CB en la vigencia
</t>
  </si>
  <si>
    <t>Estrategia Nacional de Gestión del Riesgo y Cambio Climático</t>
  </si>
  <si>
    <t>Ct. Carlos Cartagena</t>
  </si>
  <si>
    <t>Una estrategia documentada</t>
  </si>
  <si>
    <t>Estrategia Documentada</t>
  </si>
  <si>
    <t xml:space="preserve">Documento base, desarrollo de acompañamientos, </t>
  </si>
  <si>
    <t>Seguimiento en territorio a los bienes de la DNBC que se encuentran en comodato con los CB.</t>
  </si>
  <si>
    <t xml:space="preserve"> 36 visitas a los  cuerpos de bomberos de Colombia con bienes en Comodato con la DNBC.</t>
  </si>
  <si>
    <t>No. De visitas realizadas</t>
  </si>
  <si>
    <t>Informes de visitas realizadas en territorio, relacionando los bienes con seguimiento realizado.</t>
  </si>
  <si>
    <t>Inventario de trámites y otros procedimientos administrativos.</t>
  </si>
  <si>
    <t>Alexander Maya</t>
  </si>
  <si>
    <t>Actualizar el 100% del inventario de trámites y otros procedimientos administrativos.
(PAAC)</t>
  </si>
  <si>
    <t>1. Realizar mesa de trabajo para la revisión del inventario de trámites y otros procedimientos administrativos. (50%)
2. Actualizar el inventario de trámites y otros procedimientos administrativos (si fuese necesario). (50%)</t>
  </si>
  <si>
    <t>Trámites y otros procedimientos administrativos presentados y/o actualizados ante el DAFP.</t>
  </si>
  <si>
    <t>Gestionarl el 100% de Trámites y OPAS ante el DAFP</t>
  </si>
  <si>
    <t>N° de Actividades realizadas / N° de Actividades Programadas a Gestionar</t>
  </si>
  <si>
    <t xml:space="preserve">1. Actualizar en el SUIT los trámites que requieran ser actualizados. (34%)
2. Presentar ante el DAFP los trámites nuevos aprobados a presentar por la DNBC. (33%)
3. Actualizar en la página web la información de los tr´mites de la DNBC. (33%) </t>
  </si>
  <si>
    <t>Intercambio de experiencias y/o buenas prácticas para el fortalecimiento de los Bomberos de Colombia.</t>
  </si>
  <si>
    <t>No. de intercambios de experiencias adelantas.</t>
  </si>
  <si>
    <t xml:space="preserve">Documentación del desarrollo del intercambio y documentos de lecciones aprendidas. 
Desarrollo de intercambio de experiencias para el fortalecimiento de los Bomberos del pais en gestión integral del riesgo contra incendios, búsqueda y rescate en todas sus modalidades y atención con materiales peligrosos.
</t>
  </si>
  <si>
    <t>Inspección, vigilancia y control</t>
  </si>
  <si>
    <t>Tte. Javier Coral</t>
  </si>
  <si>
    <t>Fotos y listas de asistencia</t>
  </si>
  <si>
    <t>Educación Nacional para Bomberos</t>
  </si>
  <si>
    <t>Asesorar y revisar solicitudes para el reconocimiento de centro de entrenamiento de brigadas contraincendio.</t>
  </si>
  <si>
    <t>N° de solicitudes atendidas / N° de solicitudes recibidas</t>
  </si>
  <si>
    <t xml:space="preserve">Asesorias (soporte reunión, correos, radicados)
</t>
  </si>
  <si>
    <t>Reconocimiento de centro de entrenamiento de brigadas contra incendio</t>
  </si>
  <si>
    <t xml:space="preserve">No. de Centros de Formación de brigadas contra incendio reconocidos </t>
  </si>
  <si>
    <t xml:space="preserve">Acto administrativo de reconocimiento </t>
  </si>
  <si>
    <t xml:space="preserve">Visitar centro de entrenamiento de brigadas contra incendio para verificacion de condiciones </t>
  </si>
  <si>
    <t>N° de visitas realizadas / N° de visitas Programadas</t>
  </si>
  <si>
    <t>Visitas (Soporte Informe de la visita)</t>
  </si>
  <si>
    <t>Recertificacion de centro de entrenamiento de brigadas contra incendio</t>
  </si>
  <si>
    <t>No. De Centros de Formación de brigadas contra incendio  recertificados</t>
  </si>
  <si>
    <t>Acto administrativo de recertificacion</t>
  </si>
  <si>
    <t>Asesorar y revisar solicitudes para el reconocimiento de escuelas de formacion bomberil</t>
  </si>
  <si>
    <t>Mauricio Delgado, Lina Rojas</t>
  </si>
  <si>
    <t>N° de solicitudes atendidass / N° de solicitudes recibidas</t>
  </si>
  <si>
    <t>Reconocimiento de escuelas de formacion bomberil</t>
  </si>
  <si>
    <t>No. de Escuelas de Formación bomberil reconocidas</t>
  </si>
  <si>
    <t>Acto administrativo de reconocimiento</t>
  </si>
  <si>
    <t xml:space="preserve">Visitar escuelas de formacion bomberil para verificacion de condiciones </t>
  </si>
  <si>
    <t xml:space="preserve"> Visitas (Soporte Informe de la visita)</t>
  </si>
  <si>
    <t>Recertificacion de escuelas de formacion bomberil</t>
  </si>
  <si>
    <t>No. de Escuelas de Formación bomberil recertificadas</t>
  </si>
  <si>
    <t>Acto administrativo de  recertificacion</t>
  </si>
  <si>
    <t>Tramitar las solicitudes de aval de instructores presentadas por los cuerpos de bomberos</t>
  </si>
  <si>
    <t>Lina Rojas</t>
  </si>
  <si>
    <t>N° de solicitudes tramitadas / N° de solicitudes recibidas</t>
  </si>
  <si>
    <t>Solicitudes tramitadas (soporte documento de respuesta)</t>
  </si>
  <si>
    <t>Tramitar las solicitudes de registros para la realizacion de cursos de formacion bomberil presentadas por los cuerpos de bomberos</t>
  </si>
  <si>
    <t>Lina Rojas, Mauricio Delgado</t>
  </si>
  <si>
    <t xml:space="preserve">Tramitar la firma de certificados de los cursos realizados por los cuerpos de bomberos </t>
  </si>
  <si>
    <t>Maicol Villareal</t>
  </si>
  <si>
    <t xml:space="preserve">Documentos estratégicos del PENB. </t>
  </si>
  <si>
    <t>No. De Documentos Elaborados/No. De documentos programados elaborar</t>
  </si>
  <si>
    <t xml:space="preserve">Elaborar y actualizar la malla curricular , curso basico para bomberos, el tecnico laboral de bomberos.
El proceso presentará en cada corte trimestral avance de los tres documentos </t>
  </si>
  <si>
    <t xml:space="preserve">Comités Educativos Nacional </t>
  </si>
  <si>
    <t>Mauricio Delgado</t>
  </si>
  <si>
    <t>N° de comites programados / N° de comites realizados</t>
  </si>
  <si>
    <t xml:space="preserve">2 comites realizados (soportes Agenda Convocatoria
Material de desarrollo del Comite
Conversatorio´Grabaciones)
</t>
  </si>
  <si>
    <t xml:space="preserve">Propuesta de modificación de la Resolución 256 de 2014 </t>
  </si>
  <si>
    <t xml:space="preserve">Alexander Maya, Mauricio Delgado, Lina Rojas </t>
  </si>
  <si>
    <t xml:space="preserve">Primer y segundo trimestre: 3 Mesas de trabajo con sectores.
Tercer trimestre: Borrador modificacion Resolucion 256 de 2014.
Cuarto trimestre: Acto administrativo de modificacion de la Resolucion 256 de 2014
</t>
  </si>
  <si>
    <t xml:space="preserve">Socialización del proceso de educacion Nacional para bomberos  </t>
  </si>
  <si>
    <t>Mauricio Delagado, Lina Rojas, Alexander Maya, Maicol Villareal</t>
  </si>
  <si>
    <t>N° de socializaciones realizadas / N° de socializaciones Programadas</t>
  </si>
  <si>
    <t>32 Socializaciones del Manual de lineamientos  del PENB (soportes de las participaciones/acompañamientos)</t>
  </si>
  <si>
    <t>Gestión del Talento Humano</t>
  </si>
  <si>
    <t>Proceso de preparación, liquidación y proyección de nómina, parafiscales, prestaciones sociales de los funcionarios de la DNBC.</t>
  </si>
  <si>
    <t>Maryoly Díaz</t>
  </si>
  <si>
    <t>No. De documentos digitales y fisicos revisados y aprobados presentados en el periodo/No. Total de Documentos digitales y físicos requeridos presentar en elperiodo</t>
  </si>
  <si>
    <t xml:space="preserve">Documentos mensuales en medio físico y digital aprobados pesentados al proceso de Gestión Financiera para pago
Trimestre I:6 actividades
Trimestre II:6 actividades
Trimestre III:6 actividades
Trimestre IV:6 actividades
</t>
  </si>
  <si>
    <t>Implementar y ejecutar el  Plan Anual de Formación y de Capacitación.</t>
  </si>
  <si>
    <t>(No de actividades ejecutadas /No. Total de actividades Programadas)*100</t>
  </si>
  <si>
    <t>Número de capacitaciones realizados :
Trimestre I: 7 capacitaciones
Trimestre II. 15 capacitaciones
Trimestre III: 14 capacitaciones
Trimestre iv:6 capacitaciones</t>
  </si>
  <si>
    <t>Implementar y ejecutar el  Plan  de Bienestar e incentivos.</t>
  </si>
  <si>
    <t>Número de actividades realizados 
Trimestre I: 10 actividades
Trimestre II. 15 actividades
Trimestre III: 10 actividades
Trimestre iv: 11 actividades</t>
  </si>
  <si>
    <t>Implementar y ejecutar el  Sistema de Gestión De Seguridad  y Salud en el Trabajo.</t>
  </si>
  <si>
    <t>Número de actividades realizados
Trimestre I: 4 actividades
Trimestre II. 12 actividades
Trimestre III: 12 actividades
Trimestre iv: 12 actividades</t>
  </si>
  <si>
    <t>Implementar y ejecutar el  Plan Estratégico de Talento Humano</t>
  </si>
  <si>
    <t>Número de actividades realizados  
Trimestre I:27 actividades
Trimestre II:25 actividades
Trimestre III:23 actividades
Trimestre IV:21 actividades</t>
  </si>
  <si>
    <t>Implementar y ejecutar el  Plan Anual de Vacantes</t>
  </si>
  <si>
    <t>Número de actividades realizados 
Trimestre I:04 actividades
Trimestre II:03 actividades
Trimestre III:03 actividades
Trimestre IV:03 actividades</t>
  </si>
  <si>
    <t>Implementar y ejecutar el Plan de previsión del recurso humano</t>
  </si>
  <si>
    <t>Informe del estado de ejecución y legalización de las comisiones tramitadas.</t>
  </si>
  <si>
    <t>Vivian Lorena Ramírez</t>
  </si>
  <si>
    <t>No. De Informes presentados/ No. Total de Informes programados presentar</t>
  </si>
  <si>
    <t>Presentar a la Dirección y Subdirección Administrativa y Financiera informe mensual con generación de alertas sobre el estado de ejecución y legalización de Comisiones</t>
  </si>
  <si>
    <t>Gestión financiera</t>
  </si>
  <si>
    <t xml:space="preserve"> Proceso anual de desagregación presupuestal de la DNBC  de los recursos de inversión y funcionamiento.
</t>
  </si>
  <si>
    <t>Jorge Amarillo</t>
  </si>
  <si>
    <t>Miguel Franco</t>
  </si>
  <si>
    <t>(No. De actividades ejecutadas/No total de actividades programadas ejecutar)*100</t>
  </si>
  <si>
    <t xml:space="preserve">1. Generar acto administrativo de desagregación presupuestal. 
2. Registro en el Aplicativo SIIF Nacion II del pesupuesto desagregado. 
3. Presentación de información para elaboración del PAA. </t>
  </si>
  <si>
    <t xml:space="preserve">Reportes de ejecución presupuestal </t>
  </si>
  <si>
    <t>Fredy Andres Farfán</t>
  </si>
  <si>
    <t>No. De reportes presentados/No. Total de reportes programados presentar</t>
  </si>
  <si>
    <t>Reporte mes vencido generado del aplicativo SIIF remitido a las dependencias de la DNBC, dentro de los 5 primeros días hábiles de cada mes.</t>
  </si>
  <si>
    <t xml:space="preserve">Informes  de ejecución presupuestal de la DNBC. </t>
  </si>
  <si>
    <t>(No. De informes presentados en Comité SIGEC/ No. Total de informes programados en la vigencia)*100</t>
  </si>
  <si>
    <t>Generar un informe mensual de ejecución presupuestal a presentar en Comité SIGEC, con alertas y recomendaciones. (PAC, INVERSIÓN FUNCIONAMIENTO)</t>
  </si>
  <si>
    <t>Transmisión  Estados Financieros en el CHIP de la Contaduría General de la Nación.</t>
  </si>
  <si>
    <t>Marisol Mora</t>
  </si>
  <si>
    <t>(No. De Informes financieros transmitidos en el CHIP/No. Total de Informes programados por la CGN)*100</t>
  </si>
  <si>
    <t>Realizar la transmisión de un informe trimestral de acuerdo a disposiciones de la Contaduría General de la Nación</t>
  </si>
  <si>
    <t>Proceso de solicitud de recursos PAC ante el Ministerio de Hacenda</t>
  </si>
  <si>
    <t>No. de solicitudes realizadas/No. Total de solicitudes programadas</t>
  </si>
  <si>
    <t>El proceso de solicitud PAC incluye:
*Correo mensual a las areas de la entidad solicitano PAC dentro de los 5  primeros días hábiles del mes.
*Programación PAC
*Correode soliciud al MHC</t>
  </si>
  <si>
    <t xml:space="preserve">Alianzas estratégicas con la comunidad internacional, respecto al manejo de las Normas Internacionales para el Sector Público.  </t>
  </si>
  <si>
    <t>Identificación de entidades internacionales con manejo de normas internacionales</t>
  </si>
  <si>
    <t>Documento diseñado</t>
  </si>
  <si>
    <t>Gestión administrativa</t>
  </si>
  <si>
    <t>Realización de capacitaciones, inducción y/o reinducción para el conocimiento del PIGA y sus programas por parte de los funcionarios de la entidad y su ejecución.</t>
  </si>
  <si>
    <t>Arley Coy</t>
  </si>
  <si>
    <t>(No. de CIR realizadas/No de CIR programas)*100</t>
  </si>
  <si>
    <t>Evidencias CIR (fotos, diapositivas,etc) y listas de asistencia</t>
  </si>
  <si>
    <t>Informes trimestrales de Austeridad presentados</t>
  </si>
  <si>
    <t>No. De Informes Presentado</t>
  </si>
  <si>
    <t>Informe Trimestral de austeridad suscrito presentado a la Dirección</t>
  </si>
  <si>
    <t>Informe semestral de austeridad presentado a Presidencia</t>
  </si>
  <si>
    <t>Reporte de Informe Semestral de austeridad presentado a Presidencia en el aplicativo dispuesto para tal fin</t>
  </si>
  <si>
    <t>Informe de conciliación de inventarios</t>
  </si>
  <si>
    <t>Jeason López</t>
  </si>
  <si>
    <t>No. De Informes Presentados</t>
  </si>
  <si>
    <t>Informe mensual de conciliación de inventarios</t>
  </si>
  <si>
    <t>Informe de Obras inconclusas presentados en el sistema SIRECI</t>
  </si>
  <si>
    <t>Informe mensual presentado en el Sistema SIRECI</t>
  </si>
  <si>
    <t>Actualización del Plan Institucional de Gestón Ambiental - PIGA (indicadores, información general, etc) para la vigencia 2021-2024.</t>
  </si>
  <si>
    <t>Plan Institucional de Gestión Ambiental actualizado</t>
  </si>
  <si>
    <t>Documento PIGA</t>
  </si>
  <si>
    <t>Actualización del Plande Eficiencia Administrativa y Cero Papel (indicadores, información general, etc) para la vigencia 2021</t>
  </si>
  <si>
    <t>Plan institucional de eficiencia administrativa y cero papel actualizado</t>
  </si>
  <si>
    <t>Documento Plan de Efciencia Administrativa y Cero Papel</t>
  </si>
  <si>
    <t>Gestión Contractual</t>
  </si>
  <si>
    <t xml:space="preserve">Capacitaciones de actualización </t>
  </si>
  <si>
    <t>Álvaro Pérez Garcés</t>
  </si>
  <si>
    <t>Gestión documental</t>
  </si>
  <si>
    <t xml:space="preserve">Capacitaciones en Gestión Documental </t>
  </si>
  <si>
    <t>John Warner Paz</t>
  </si>
  <si>
    <t>N° de Capacitaciones realizadas / N° de Capacitaciones Programadas</t>
  </si>
  <si>
    <t>1er Trimestre una capacitación
2do Trimestre una capacitación
3er Trimestre una capacitación
4to Trimestre una capacitación</t>
  </si>
  <si>
    <t xml:space="preserve">Seguimiento y verificación del estado documental de los procesos institucionales </t>
  </si>
  <si>
    <t>N° de Procesos con seguimiento / N° de procesos con seguimiento programado</t>
  </si>
  <si>
    <t>Actividades de sensibilización proceso de Gestión Documental</t>
  </si>
  <si>
    <t>Realizar una actividad de sensibilización mensual (Infografías, protectores de pantalla, etc)</t>
  </si>
  <si>
    <t>Gestión de Tecnología e Informática</t>
  </si>
  <si>
    <t xml:space="preserve">Implementar sistemas de gestión de información en los Cuerpos de Bomberos </t>
  </si>
  <si>
    <t>Edwin Zamora Oyola</t>
  </si>
  <si>
    <t>Plataforma Educativa Nacional</t>
  </si>
  <si>
    <t>Gestion Juridica</t>
  </si>
  <si>
    <t>Autodiagnóstico del proceso</t>
  </si>
  <si>
    <t>Carlos Lopez</t>
  </si>
  <si>
    <t>Proceso de autodiagnóstico realizado</t>
  </si>
  <si>
    <t>Con base en la Meidicón de desempeño institucional de proceso - FURAG</t>
  </si>
  <si>
    <t>Informe acciones judiciales en que es parte la entidad.</t>
  </si>
  <si>
    <t>#Informes presentados/# Informes programados</t>
  </si>
  <si>
    <t>Un informe semestral presentado al comité directivo</t>
  </si>
  <si>
    <t>Informe acciones de tutela presentadas en la entidad</t>
  </si>
  <si>
    <t>Informe trimestral con novedades de tutelas presentadas enla entidad</t>
  </si>
  <si>
    <t>0102/01/2021</t>
  </si>
  <si>
    <t>Gestion en asuntos disciplinarios</t>
  </si>
  <si>
    <t>Actualizar Acto administrativo de adopción del procedimiento de asuntos disciplinarios</t>
  </si>
  <si>
    <t>Viviana Gonzalez</t>
  </si>
  <si>
    <t>Acto administrativo actualizado</t>
  </si>
  <si>
    <t>Informe de procesos disciplinarios adelantados en la entidad</t>
  </si>
  <si>
    <t>Un informe semestral presentado al comité directivo, con identificación de causas de procesos disciplinarios y recomendaciones</t>
  </si>
  <si>
    <t>Evaluación y seguimiento</t>
  </si>
  <si>
    <t>Control Interno</t>
  </si>
  <si>
    <t>Realizar Auditorias de Gestión</t>
  </si>
  <si>
    <t>Maria del Consuelo Arias</t>
  </si>
  <si>
    <t>Carlos Andrés Vargas</t>
  </si>
  <si>
    <t>(Número de auditorias ejecutadas en el periodo / Número de Auditorias Programadas en el periodo)*100</t>
  </si>
  <si>
    <t>Ejecución de auditorias
Plan de auditoria (30%)
Ejecución de la Auditoria (40%)
presentación de informe preliminar (30%)</t>
  </si>
  <si>
    <t xml:space="preserve">Presentar informes y seguimientos de Ley </t>
  </si>
  <si>
    <t>(Número de informes presentados oportunamente en el periodo / Número de informes de ley requeridos en el periodo)*100</t>
  </si>
  <si>
    <t>Realizar seguimiento al plan de mejoramiento por procesos</t>
  </si>
  <si>
    <t>(Número de seguimientos ejecutados en el periodo / Número de seguimientos programados en el periodo)*100</t>
  </si>
  <si>
    <t>Seguimientos realizados.
Primer trimestre 0 informes.
Segundo trimestre: 1 informes.
Tercer trimestre: 1 informe.
Cuarto trimestre: 0 informe.</t>
  </si>
  <si>
    <t xml:space="preserve">Efectuar Asesoría y acompañamiento
(asistencia comités interinstitucionales
e institucionales)
</t>
  </si>
  <si>
    <t>(Número de Comités realizados en el periodo / Número de comités programados en el periodo)*100</t>
  </si>
  <si>
    <t>Comités realizados.
Primer trimestre 2 comités.
Segundo trimestre: 1 comité.
Tercer trimestre: 2 comités.
Cuarto trimestre: 1 comité.</t>
  </si>
  <si>
    <t>Realizar actividades ENFOQUE HACIA LA PREVENCIÓN 
Construcción Mapa de aseguramiento (3).
Fomento de la cultura del  autocontrol (2) 
Verificación de informes a la CGR (28)</t>
  </si>
  <si>
    <t>(Número de actividades realizadas en el periodo / Número de actividades programadas en el periodo)*100</t>
  </si>
  <si>
    <t>Actividades realizadas.
Primer trimestre: 7 actividades.
Segundo trimestre: 9 actividad.
Tercer trimestre:  10 actividades.
Cuarto trimestre:  7 actividades.</t>
  </si>
  <si>
    <t>Asesoría metodológica en la formulación de mapas de riesgos.</t>
  </si>
  <si>
    <t>(Número de asesorias realizadas/Número de asesorías programadas)*100</t>
  </si>
  <si>
    <t>Verificación de los mapas de riesgo de gestión.</t>
  </si>
  <si>
    <t xml:space="preserve">(Número de mapas de riesgo verificados / Número de mapas de riesgo de la entidad)*100 </t>
  </si>
  <si>
    <t>Solicitud de evidencias de la ejecución de los controles: 20%
Verificación documental de los controles:  40%
Verificación in situ de los soportes: 40%</t>
  </si>
  <si>
    <t>Información publicada PAAC</t>
  </si>
  <si>
    <t>Número de Publicaciones realizadas en el periodo</t>
  </si>
  <si>
    <t>Realizar la publicación de la información por ley requerida, relacionada con el Control en la entidad</t>
  </si>
  <si>
    <t>1 diagnostico de Identificación de necesidades</t>
  </si>
  <si>
    <t>1 diagnostico generado</t>
  </si>
  <si>
    <t>Documento  de necesidades de los cuerpos de bomberos.
Mesas de trabajo con delegados y/o coordinadores.</t>
  </si>
  <si>
    <t>1 Diseño de Plataforma Educativa</t>
  </si>
  <si>
    <t>1 plataforma diseñada.</t>
  </si>
  <si>
    <t xml:space="preserve">Diseñar plataforma.
Establecer criterios técnicos de la plataforma.
</t>
  </si>
  <si>
    <t>4. ALIANZAS ESTRATÉGICAS</t>
  </si>
  <si>
    <t>Conectividad de las estaciones de Bomberos del país.</t>
  </si>
  <si>
    <t>1 Propuesta de conectividad</t>
  </si>
  <si>
    <t>Propuesta de conectividad generada.</t>
  </si>
  <si>
    <t>Propuestas, mesas de trabajo, actas de reuniones.</t>
  </si>
  <si>
    <t>Seguimiento a las actividades del Plan Estratégico de Tecnologías de Información PETI.</t>
  </si>
  <si>
    <t>Actividades ejecutadas del PETI/sobre las programadas</t>
  </si>
  <si>
    <t>Actividades programadas en el PETI</t>
  </si>
  <si>
    <t>Seguimiento a las actividades del Plan de Tratamiento de Riesgos de Seguridad y Privacidad de la Información.</t>
  </si>
  <si>
    <t>Actividades ejecutadas del PTRSPI/sobre las programadas</t>
  </si>
  <si>
    <t>Actividades programadas en el PTRSPI</t>
  </si>
  <si>
    <t>Seguimiento a las actividades del PLAN DE SEGURIDAD Y PRIVACIDAD DE LA INFORMACIÓN.</t>
  </si>
  <si>
    <t>Actividades ejecutadas del PSPI/sobre las programadas</t>
  </si>
  <si>
    <t>No. de Servidores capacitados/No. Total de servidores del proceso de contratación</t>
  </si>
  <si>
    <t xml:space="preserve">Capacitar y actualizar a las personas involucradas en el área de Contratación en asuntos de ejecucion contractual y liquidación de contratos en la gestion pública </t>
  </si>
  <si>
    <t>Creación base de datos</t>
  </si>
  <si>
    <t>Una base de datos creada y alimentada del periodo 2021.</t>
  </si>
  <si>
    <t>1. Generar Base de datos actualizada 
2. Formatos actualizados de: -Solicitud de estudio previo - Minutas contractuales - Documentos relacionados 
3. Flujogramas de proceso contractual. 
4. Listas de chequeo de archivo contractual y virtual</t>
  </si>
  <si>
    <t>Reporte mensual a SIRECI</t>
  </si>
  <si>
    <t>No. De reportes mensuales realizados/Total de reportes programados</t>
  </si>
  <si>
    <t>Reporte de información contractual generado en el período.</t>
  </si>
  <si>
    <t>Actualización Plan Anual de Adquisiciones y Publicaciones</t>
  </si>
  <si>
    <t>Una actualización al plan de adquisiciones.</t>
  </si>
  <si>
    <t>Actualizar el Plan Anual de adquisiciones los gastos de inversión.</t>
  </si>
  <si>
    <t>Actualizar el Manual de Contratación</t>
  </si>
  <si>
    <t>Una actualización al Manual de Contratación.</t>
  </si>
  <si>
    <t>Actualizar el Manual de Contratación en normas, flujograma, etc.</t>
  </si>
  <si>
    <t xml:space="preserve">Campañas nacionales </t>
  </si>
  <si>
    <t>4 campañas</t>
  </si>
  <si>
    <t>No. De campañas realizadas/No de campañas programadas</t>
  </si>
  <si>
    <t>Acorde a la emergencia y si hace parte a la Temporada de lluvias</t>
  </si>
  <si>
    <t>Actualización Esquema de publicación de información de la DNBC.</t>
  </si>
  <si>
    <t>4 Actualizaciones</t>
  </si>
  <si>
    <t>No. De actualizaciones realizadas/No. De actualizaciones programadas</t>
  </si>
  <si>
    <t>Información proveniente de cada proceso de la DNBC.</t>
  </si>
  <si>
    <t>Socialización cumplimiento Ley 1712 del 2014</t>
  </si>
  <si>
    <t>No. De socializaciones de la Ley 1712 del 2014,</t>
  </si>
  <si>
    <t>Ley 1712 del 2014.</t>
  </si>
  <si>
    <t>Capsulas informativas audiovisuales</t>
  </si>
  <si>
    <t>No. De capsulas realizadas/No. De capsulas programadas</t>
  </si>
  <si>
    <t>Información Institucional</t>
  </si>
  <si>
    <t>Boletin externo vígia del fuego</t>
  </si>
  <si>
    <t>No. Boletines realizados/Total de boletines programados</t>
  </si>
  <si>
    <t>Inforfmación proveniente de la gestión institucional</t>
  </si>
  <si>
    <t>Creación Plan de comunicaciones</t>
  </si>
  <si>
    <t>1 plan de comunicaciones creado</t>
  </si>
  <si>
    <t>Información del proceso de comunicaciones.
Plan de estrategico de comunicaciones</t>
  </si>
  <si>
    <t>Procedimiento para elección e inscripción de dignatarios de los Cuerpos de Bomberos del Pais.</t>
  </si>
  <si>
    <t>1 procedimiento</t>
  </si>
  <si>
    <t>1 procedimiento generado</t>
  </si>
  <si>
    <t xml:space="preserve">Ley 1575 y el reglamento bomberil Decreto 350.
Estado actual Cuerpos de Bomberos.
Documento recopilación de insumos para elaborar procedimiento de verificación de los CB
</t>
  </si>
  <si>
    <t>Realizar capacitaciones legales, administrativos, financieros y operativos para los delegados, coordinadores y Cuerpos de Bomberos del pais.</t>
  </si>
  <si>
    <t>32 capacitaciones</t>
  </si>
  <si>
    <t>Numero de Capacitaciones realizadas / Número de capacitaciones programadas</t>
  </si>
  <si>
    <t>Realizar una Circular Técnica de lineamientos y socialización</t>
  </si>
  <si>
    <t>1 circular técnica y 32 socializaciones</t>
  </si>
  <si>
    <t>No. Socializaciones realizadas/No. De socializaciones programadas</t>
  </si>
  <si>
    <t>Documento.
Listado de Asistencias y registro fotográfico.</t>
  </si>
  <si>
    <t>Verificaciónes de cuerpos de bomberos</t>
  </si>
  <si>
    <t>48 visitas técnicas</t>
  </si>
  <si>
    <t>No. cuerpos de bomberos verificados/ No. De verificaciones programadas</t>
  </si>
  <si>
    <t>Acta de verificación.
Informe de comisión.</t>
  </si>
  <si>
    <t xml:space="preserve">Trámite aprobado por parte de DAFP a la DNBC para la renovación y expedición de los certificados de cumplimiento de los cuerpos de bomberos del país. </t>
  </si>
  <si>
    <t>1 Trámite aprobado</t>
  </si>
  <si>
    <t xml:space="preserve">Resolución aprobada de renovación y expedición de los certificados de cumplimiento </t>
  </si>
  <si>
    <t>Solicitud de Certificado de cumplimiento</t>
  </si>
  <si>
    <t>4 solicitudes realizadas de certificado de cumplimiento</t>
  </si>
  <si>
    <t>No. De solicitudes recibidas/ No. De solicitudes programadas</t>
  </si>
  <si>
    <t xml:space="preserve">Documento de Solicitud </t>
  </si>
  <si>
    <t>Formación y transferencia del conocimiento a la DNBC.</t>
  </si>
  <si>
    <t>2 Formaciones recibidas</t>
  </si>
  <si>
    <t>3 Formaciones recibidas</t>
  </si>
  <si>
    <t>Certificados  de  formación</t>
  </si>
  <si>
    <t>Propuesta de plataforma tecnológica</t>
  </si>
  <si>
    <t>Recibir 3 propuestas</t>
  </si>
  <si>
    <t>Documentos de las propuestas.
Evaluación de la propuesta.
Sugerencias a la propuesta.</t>
  </si>
  <si>
    <t xml:space="preserve">Informes presentados oportunamente.
Primer trimestre: 10 informes.
Segundo trimestre: 5 informes.
Tercer trimestre: 8 informes.
Cuarto trimestre: 4 informes.
</t>
  </si>
  <si>
    <t>Asesorías realizadas.
Primer trimestre:0% asesorías.
Segundo trimestre: 75% asesorías.
Tercer trimestre: 100% asesorías.</t>
  </si>
  <si>
    <t>PLAN DE ACCION INSTITUCIONAL VIGENCIA 2021</t>
  </si>
  <si>
    <t>Estado del Producto</t>
  </si>
  <si>
    <t>Resultado del indicador</t>
  </si>
  <si>
    <t>Análisis del resultado del indicador</t>
  </si>
  <si>
    <t>OBSERVACIONES</t>
  </si>
  <si>
    <t>Desempeño periodo</t>
  </si>
  <si>
    <t>Avance Periodo</t>
  </si>
  <si>
    <t>Análisis Planeación</t>
  </si>
  <si>
    <t>Resultado por Producto</t>
  </si>
  <si>
    <t>Resultado por Proceso</t>
  </si>
  <si>
    <t>Resultadopor dependencia</t>
  </si>
  <si>
    <t>Resultadopor Objetivo</t>
  </si>
  <si>
    <t>Seguimiento 1er. Trimestre 2021</t>
  </si>
  <si>
    <t>Programado 1er. Trimestre</t>
  </si>
  <si>
    <t>SIN</t>
  </si>
  <si>
    <t>EJE</t>
  </si>
  <si>
    <t>REP</t>
  </si>
  <si>
    <t>MOD</t>
  </si>
  <si>
    <t>FIN</t>
  </si>
  <si>
    <t>ELIM</t>
  </si>
  <si>
    <t>SUSP</t>
  </si>
  <si>
    <t>Reprogramado</t>
  </si>
  <si>
    <t>Modificado</t>
  </si>
  <si>
    <t>Finalizado</t>
  </si>
  <si>
    <t>Eliminado</t>
  </si>
  <si>
    <t>Suspendido</t>
  </si>
  <si>
    <t>Sin iniciar</t>
  </si>
  <si>
    <t>En ejecución</t>
  </si>
  <si>
    <t>ESTADO DEL PRODUCTO</t>
  </si>
  <si>
    <t>No. de análisis mensuales realizados/No. Total programados</t>
  </si>
  <si>
    <t>Realizar informe de medición de canales donde muestra los resultados arrojados de las mediciones efectuadas.</t>
  </si>
  <si>
    <t>Análisis mensual del desempeño de los canales de atención. PAAC</t>
  </si>
  <si>
    <t>Realizar capacitacion a los perfiles del sistema de informacion Ekogui</t>
  </si>
  <si>
    <t>Viviana González</t>
  </si>
  <si>
    <t>Realizar capaciacion a los perfiles de la dnbc en el sistema de informacion Ekogui</t>
  </si>
  <si>
    <t>Programacion de capacitacion de la Agencia Nacional Juridica del Estado</t>
  </si>
  <si>
    <t>Realizar calificacion de riesgo de los proceso judiciales activos en la entidad</t>
  </si>
  <si>
    <t xml:space="preserve">numero de procesos calificados/total de procesos activos en la entidad </t>
  </si>
  <si>
    <t>Realizar semestralmente calificación de riesgo a losprocesos que se encuentren activos ene l sistema Ekogui</t>
  </si>
  <si>
    <t>ENTREGADO</t>
  </si>
  <si>
    <t>FECHA</t>
  </si>
  <si>
    <t>ok</t>
  </si>
  <si>
    <t>Planeación Estratégica</t>
  </si>
  <si>
    <t>Gestión de Análisi y Mejora Continua</t>
  </si>
  <si>
    <t>Gestión de Comunicaciones</t>
  </si>
  <si>
    <t>Gestión de Cooperación y Alianzas</t>
  </si>
  <si>
    <t>OK</t>
  </si>
  <si>
    <t>Gestión de Atención al Usuario</t>
  </si>
  <si>
    <t>Coordinación Operativa</t>
  </si>
  <si>
    <t>Fortalecimiento Bomberil</t>
  </si>
  <si>
    <t>Inspección Vigilancia y Control</t>
  </si>
  <si>
    <t>Educación Nacional</t>
  </si>
  <si>
    <t>Gestión de Talento H</t>
  </si>
  <si>
    <t>Gestión Jurídica</t>
  </si>
  <si>
    <t>Gestión de asuntos disciplinarios</t>
  </si>
  <si>
    <t>Gestión Financiera</t>
  </si>
  <si>
    <t>Gestión Administrativa</t>
  </si>
  <si>
    <t>PENDIENTE</t>
  </si>
  <si>
    <t>Gestión Documental</t>
  </si>
  <si>
    <t>Gestión de T.I.</t>
  </si>
  <si>
    <t>Evaluación y Seguimiento</t>
  </si>
  <si>
    <t>Esta actividad inicia para el próximo trimestre.</t>
  </si>
  <si>
    <t>En compañía con del Proceso de Cooperación Internacional ya se inicio el acercamiento con el IDEAM, enel mes de febrero se llevo a cabo una video conferencia y se articulan líneas de trabajo</t>
  </si>
  <si>
    <t>El Proceso de Coordinación Operativa se encuentra actualizando la BD de Cuerpos de bomberos, especialmente los que han tenido cambio de comandantes. Se tiene planeado entregar la base de datos en el segundo trimestre.</t>
  </si>
  <si>
    <t>Se han generado 4 circulares durante los meses de Febrero y Marzo</t>
  </si>
  <si>
    <t>Se realiza seguimiento de indicadores de gestión del Proceso de Coordinación Operativa.</t>
  </si>
  <si>
    <t>Se han presentado tres informes total de emergencias</t>
  </si>
  <si>
    <t>No se recibieron solicitudes por parte de los cuerpos de bomberosn</t>
  </si>
  <si>
    <t xml:space="preserve">Se continuara con la recepciones de las solicitudes para realizar los tramites pertinenetes </t>
  </si>
  <si>
    <t>Se inicia ejecucion de actividades en el segundo trimestre</t>
  </si>
  <si>
    <t>Se modifica el inicio de las actividades ya que la recertificacion esta directamente relacionada con las visitas las cuales se inician en el segundo trimestre</t>
  </si>
  <si>
    <t>Se realizan dos asesorias a los cuerpos de bomberos de Tocancipa y Turbaco, las cuales aun se encuentran en seguimiento</t>
  </si>
  <si>
    <t>se recibieron 43 solicitudes de autorizacion como instructores, de las cuales se tramitaron las 43 teniendo un total de 25 unidades de bomberos autorizadas como instructores</t>
  </si>
  <si>
    <t>Se recibieron 99 solicitudes de registros de cursos, las cuales fueron tramitadas 99. 58 cumplian requisitos y 41 se debieron complementar. Emitiendo en total 131 registros de cursos</t>
  </si>
  <si>
    <t xml:space="preserve">Se recibieron 25 solicitudes para firma de certificados correspondientes a 56 registros de cursos, de las cuales se tramitaron las 25 teniendo un total de 1224 certificados firmados </t>
  </si>
  <si>
    <t xml:space="preserve">Se realiza comité academico asesor  nacional correspondiente al primer trimestre </t>
  </si>
  <si>
    <t>Se realizan dos mesas para la actualizacion de la Resolucion 256 del 2014, la primera con el CCS (25 de febrero) y la segunda con el comité de hidrocarburos de la CCS (24 de marzo)</t>
  </si>
  <si>
    <t xml:space="preserve">Se realizansocializacio con la delegacion de Cundinamarca </t>
  </si>
  <si>
    <t>No se alcanza la meta propuesta para el trimestre se contempla realizar las 31 socializaciones restantes durante los tres ultimos trimestres y de esta manera cumplir con la meta</t>
  </si>
  <si>
    <t>Se realiza el reporte de acuerdo al tablero de indicadores del proceso</t>
  </si>
  <si>
    <t xml:space="preserve">El proceso no tiene plan de mejoramiento </t>
  </si>
  <si>
    <t xml:space="preserve">Para este periodo no se realiza medicion </t>
  </si>
  <si>
    <t>No se recibieron solicitudes por parte de los cuerpos de bomberos</t>
  </si>
  <si>
    <t>N.A</t>
  </si>
  <si>
    <t>El proceso no tenia programado para el primer trimestre la realización de auditorias internas.</t>
  </si>
  <si>
    <r>
      <t xml:space="preserve">Se presentaron oportunamente los informes programados para el primer trimestre: 
- Informe Ejecutivo Anual Evaluación SCI (FURAG).
- Informe Evaluacion Independiente del Estado del S.C.I.
- Informe de austeridad en el gasto IV trimestre de 2020
- Informe Control Interno Contable
</t>
    </r>
    <r>
      <rPr>
        <sz val="11"/>
        <rFont val="Calibri"/>
        <family val="2"/>
        <scheme val="minor"/>
      </rPr>
      <t>- Informe avance al plan de mejoramiento CGR</t>
    </r>
    <r>
      <rPr>
        <sz val="11"/>
        <color rgb="FFFF0000"/>
        <rFont val="Calibri"/>
        <family val="2"/>
        <scheme val="minor"/>
      </rPr>
      <t xml:space="preserve">
</t>
    </r>
    <r>
      <rPr>
        <sz val="11"/>
        <rFont val="Calibri"/>
        <family val="2"/>
        <scheme val="minor"/>
      </rPr>
      <t xml:space="preserve">- Informe Ekogui.
- Informe Derechos de Autor Software
- Seguimiento a las Funciones del Comité de Conciliaciones
- Informe evaluación por dependencias.
</t>
    </r>
    <r>
      <rPr>
        <sz val="11"/>
        <color rgb="FFFF0000"/>
        <rFont val="Calibri"/>
        <family val="2"/>
        <scheme val="minor"/>
      </rPr>
      <t>El informe de seguimiento a las PQRSD correspondientes al segundo semestre de 2020, se entregó en abril.</t>
    </r>
  </si>
  <si>
    <t>Se celebró las sesiones del Comité Institucional de Coordinación de Control Interno el 28 de enero  y 23 de marzo con la participación de los integrantes de dicho comité.</t>
  </si>
  <si>
    <t>Se realizó la verificación de la rendición de informes a la CGR por parte de las áreas responsables de la información:
Gestión Contractual
Obras Civiles Inconclusas o sin uso
- Informe Cuenta Anual Consolidado para la Contraloría General de la República. Publicados en el SIRECI "Sistema de Rendición Electrónica de Cuenta e Informes". (anual).
- Informe para el fenecimiento de la Cuenta General del Presupuesto y del Tesoro; Informe a la Cámara de Representantes</t>
  </si>
  <si>
    <t>El proceso no tenia programado para el primer trimestre la asesoría metodológica en la formulación de mapas de riesgos.</t>
  </si>
  <si>
    <t>La verificación de los mapas de riesgo de gestión se tiene programada para el cuarto trimestre.</t>
  </si>
  <si>
    <t>Se realizó el reporte del indicador del proceso, correspondiente al primer trimestre.</t>
  </si>
  <si>
    <t>El seguimiento a los mapas de riesgo de gestión se tiene programada para el tercer trimestre.</t>
  </si>
  <si>
    <t>El monitoreo a los riesgos de corrupción se tiene programado a partir del segundo trimestre.</t>
  </si>
  <si>
    <t>El reporte de seguimiento al PAAC se tiene programado a partir del segundo trimestre.</t>
  </si>
  <si>
    <t>La revisión de la documentación del proceso se tiene programada para el cuarto trimestre.</t>
  </si>
  <si>
    <t>La actividad esta programada para inicar en abril del 2021</t>
  </si>
  <si>
    <t>N/A</t>
  </si>
  <si>
    <t xml:space="preserve">Se realizo el informe correspondiente al 1er trimestre de austeridad del gasto año 2021 </t>
  </si>
  <si>
    <t>Se cargara en el drive de evidencias el dia 23 de baril del 2021 una vez sea recepcionado por la oficina de control interno</t>
  </si>
  <si>
    <t>No se realizo el reporte en el aplicativo de la presidencia correspondiente al segundo semestre del 2020.</t>
  </si>
  <si>
    <t>Se realizara una vz se abra el aplicativo para la realizacion del informe del primer semesytre 2021.</t>
  </si>
  <si>
    <t xml:space="preserve">Se realizo los informes correspondientes al primer trimestre 2021 </t>
  </si>
  <si>
    <t>se realza el reporte trimestral de los indicadores</t>
  </si>
  <si>
    <t>La actividad esta programada para inicar en el segundo trimestre del 2021</t>
  </si>
  <si>
    <t>La actividad esta programada para inicar en el tercer trimestre del 2021</t>
  </si>
  <si>
    <t>La actividad esta programada para ser reportada en el ultimo trimestre  del 2021</t>
  </si>
  <si>
    <t>SE ENVIARON 322 REQUERIMIENTOS DADO QUE LA BASE DE DATOS FUE ACTUALIZADA Y 4 DE LOS MUNICIPIOS REPORTADOS YA CUENTAN CON LAS DEBIDAS INSTITUCIONES (RIOSUCIO, LANDAZURI, SAN JOSÉ DE MIRANDA Y CARCASÍ)</t>
  </si>
  <si>
    <t>SE ENVIARON LA TOTALIDAD DE REQUERIMIENTOS A LOS MUNICIPIOS QUE NO CUENTAN CON CUERPO DE BOMBEROS PROPIO.</t>
  </si>
  <si>
    <t>SE DIO RESPUESTA A 157 PQRSD ASIGNADAS</t>
  </si>
  <si>
    <t>SE DIO TRÁMITE A LA TOTALIDAD DE LAS PQRSD ASIGNADAS</t>
  </si>
  <si>
    <t xml:space="preserve">SE REALIZARON LAS CIRCULARES SOLICITADAS </t>
  </si>
  <si>
    <t>SE REALIZARON 11 ASESORÍAS PRESENCIALES, Y 6 COMISIONES CON FINES DE ASESORÍA JURÍDICA</t>
  </si>
  <si>
    <t>SE ASESORARON PRESENCIALMENTE A LAS PERSONAS QUE LO SOLICITARON</t>
  </si>
  <si>
    <t xml:space="preserve">SE REPORTARON LOS CORRESPONDIENTES AL PRIMER TRIMESTRE </t>
  </si>
  <si>
    <t xml:space="preserve">SE ENCUENTRA EN DRIVE CON LOS SOPORTES </t>
  </si>
  <si>
    <t>SE REALIZARON LAS CIRCULARES SOLICITADAS (6)</t>
  </si>
  <si>
    <t>Actividad Inicia el siguiente trimestre</t>
  </si>
  <si>
    <t>Se cumplió con los reportes generados en el trimestre</t>
  </si>
  <si>
    <t>En los meses de febrero y marzo no hubo novedades de ingreso o salida de bienes en comodato</t>
  </si>
  <si>
    <t>Se cumplió con los seguimeintos  programados del trimestre</t>
  </si>
  <si>
    <t>Se realizaron los seguimientos de SPI en la plataforma correspondientes al tecre trimestre</t>
  </si>
  <si>
    <t>Actividad inicia en el tercer trimestre</t>
  </si>
  <si>
    <t>Solicitudes de los Cuerpos de Bomberos para construcción de estaciones, se ha dado apoyo y seguimiento en Territorio.</t>
  </si>
  <si>
    <t>Ésta actividad esta a cargo del Arquitecto Jonathan Prieto</t>
  </si>
  <si>
    <t>Actividad inicia en el trecer trimestre</t>
  </si>
  <si>
    <t>Los indicadores del proceso son uno semestral y uno anual</t>
  </si>
  <si>
    <t>Actividad programada para el tercer trimestre</t>
  </si>
  <si>
    <t>Actividad programada para el siguiente trimestre</t>
  </si>
  <si>
    <t>Actividad programada para el cuarto trimestre</t>
  </si>
  <si>
    <t>Se realizó la publicación en la página web de los 9 informes elaborados en el trimestre, correspondiente al 100% de los informes realizados por la Oficina de Control Interno.</t>
  </si>
  <si>
    <t>Revisar y Analizar los indicadores establecidos de tal forma, que permitan medir el desempeño de los canales de atención. PAAC</t>
  </si>
  <si>
    <t>No. de Indicadores revisados y actualizados</t>
  </si>
  <si>
    <t>DE 437 SOLCITUDES ALLEGADAS EL PRIMER TRIMESTRE SE EVIDENCIA QUE EL CANAL MAS UTILIZADO FUE EL CORREO DE ATENCION CIUDADANO CON 386 PETICIONES QUE EQUIVALEN AL 88,33%</t>
  </si>
  <si>
    <t>Se adjunta pantallazo de prueba de participacion de la capacitacion</t>
  </si>
  <si>
    <t xml:space="preserve">DE 437 SOLCITUDES ALLEGADAS EL PRIMER TRIMESTRE SE RESPONDIERON OPORTUNAMENTE 303 PETICIONES QUE EQUIVALEN AL 69% DE CUMPLIMIENTO </t>
  </si>
  <si>
    <t>Se identifican aciones de mejora para proximos meses</t>
  </si>
  <si>
    <t>Se realizan los reportes de indicadores correspondientes al primer trimestre</t>
  </si>
  <si>
    <t>No. De Informes presentados con evaluación de las PQRSD respondidas/No. De Informes programados realizar con análisis de las PQRSD recibidas</t>
  </si>
  <si>
    <t>Realizar actividades informativas sobre la responsabilidad de los servidores públicos frente a los derechos de los ciudadanos. PACC</t>
  </si>
  <si>
    <t>Se asistio a encuentro transversal de equipos de atención al usuario el día 11 de marzo de 2021</t>
  </si>
  <si>
    <t>El equipo de Comunicaciones, realizó durante el mes de marzo la campaña de Temporada de Lluvias, la cual se enfocó en  reforzar a la comunidad los habitos de prevención de emergencias durante esta época del año. Así mismo, dicho material fue compartido en las redes sociales de la entidad y con los Cuerpos de Bomberos para replicar estos contenidos.</t>
  </si>
  <si>
    <t>Desde el área de Comunicaciones se ha realizado el pertinente seguimiento a los procesos, en cuanto a la solicitud de la información actualizada (dependiendo su periodicidad) para subir  a la página web.</t>
  </si>
  <si>
    <t>El contenido correspondiente al vigía del fuego, fue compartido en la página web, dicho tema se centró en una compilación de hechos de gestión del mes  de marzo con el objetivo de visibilizar el trabajo institucional para e fortalecimiento de los Bomberos de Colombia.</t>
  </si>
  <si>
    <t>Se crea el plan de comunicaciones con las actividades correspondientes al proceso de GECO con el objetivo de dirigir los contenidos a un propósito integral y de comunicación pública, que divulgue las actividades de gestión de la insititución además de los programas y proyetos que fortalecen la política de bomberos del país.</t>
  </si>
  <si>
    <t>El proceso de GECO realizó un seguimiento a los indicadores de gestión, con el propósito de continuar con su seguimiento y verificar si este debía apliarse o no, sin embargo, a la fecha se manejan los mismos indicadores del año 2020.</t>
  </si>
  <si>
    <t xml:space="preserve">PRIMER TRIMESTRE   :                                                                                                                                                                                                                                                                                                                                       Enero: No se presentaron novedades                                                                                                                                                                                                                                                                                         Febrero    No se presentaron novedades                                                                                                                                                                                                                                                                                                                                          Marzo APC: Primera comunicacion, con juan Carlos Sandoval(evidencia carta)          </t>
  </si>
  <si>
    <t>PRIMER TRIMESTRE                                                                                                                                                                                                                                                                                                                                    ENERO : No se presentaron novedades                                                                                                                                                                                                                                                                                                                                                            FEBRERO : No se presentaron novedades                                                                                                                                                                                                                                                                                                                                                  MARZO:                                                                                                                                                                                                                                                                                                                                             Cuerpo de Bomberos de Leticia (evidencia actas)                                                                                                                                                                                                                                                                                                                  Cuerpo de Bomberos Cienaga (evidencia actas)</t>
  </si>
  <si>
    <t xml:space="preserve">Esta actividad no esta programada para el primer trimestre     </t>
  </si>
  <si>
    <t xml:space="preserve">Esta actividad esta programada para el tercero y cuarto trimestre del 2021    </t>
  </si>
  <si>
    <t xml:space="preserve"> El proceso no tiene recuersos para responder ante el   PAAC </t>
  </si>
  <si>
    <t>No esta programado para este primer trimestre</t>
  </si>
  <si>
    <t xml:space="preserve">Esta actividad no esta programada para el primer trimestre    </t>
  </si>
  <si>
    <t xml:space="preserve">PRIMER TRIMESTRE:                                                                                                                                                                                                                                                                                                                                ENERO:     No se presentaron novedades                                                                                                                                                                                                                                                                                                                                                                                                                                                                                                                                                                                                                                                                                                                      1- USAID OFDA:  Se ajusta las fechas para el cronograma de la asistencia técnica del 2021 .  (evidencia archivo en excel y actas)                                                                                                                                                                                                                                                                                                                                                                  2- Pacto de Leticia /OTCA: participación en la revisión del memorando de entendimiento  y en la 5ta reunión con los miembros de la OTCA (evidencia actas )                                                                                                                                                                                                                 3- GUATEMALA: se  mantienen las novedades registradas en el 2020, se participa en la asistencia al cuarto webinar (evidencia  acta)                                                                                                                                                                                                                                                                                                                                                                                                                                                                                                                     4- CUERPO DE BOMBEROS DE BOGOTA: Presentación de la estrategía de cooperación Internacional ante el Grupo de cooperación Internacional  de los Bomberos de Bogotá.(evidencia acta)                                                                                                                                                                                                                                                                                                                                5- MINISTERIO DEL INTERIOR : presentación del la estrategia de cooperación de la DNBC para el 2021 (Archivo excel)                                                                                                                                                                                                                                                                                                                                                                                                                                                                                                                                                                                                                                                                                                                               6- CHILE:  se realiza ajuste de las fechas para la ejecucion del proyecto de prevención y control de tormentas de fuego de Chile y Colombia.   (evidencia acta y archivo excel)                                                                                                                                                                                                                                                                                                                                                                                                                                                                                                                                                                                                                                                                                                                                                                                                                                                                                                                                                                                                                                                                                                                                                                                                                                                                                                                                       7- Republica Checa: se realiza encuentro técnico para definir la asistencia técnica en la línea de Materiales Peligrosos con los bomberos de su país.  (eviencia correo electronico , acta)                                                                                                                                                                                                                                                                                                                                                   8-ESAP  Gestión del "Curso básico online " curso virtual de Objetivos de Desarrollo sostenible ODS . (MES FEBERO Evidencia publicación en facebook y acta, CAPACITAC)  Escuela Superios de Administración Pública -ESAP : participación en la capacitación de monitores (MES MASO evidencia acta )                                                                                                                       9-  CUERPO DE BOMBEROS DE CIENAGA : acompañamiento en la realizacion del formato de solicitud  para la elaboracion de la nueva sede, para ser presentada a la convotatoria de la Embajada de Japón. (evidencia acta)                                                                                                                                                                                                                                                                                                                                                                                  10- CUERPO DE BOMBEROS LETICIA:  Acompañamiento en la realizacion del formato solicitud de proyecto de remodelación y reforzamiento de la  sede, para ser presentada a la convotatoria de la Embajada de Japón.  (evidencia acta)                                                                                                                                                                                                                                                           11- SERVICIO FORESTAL DE USA:   solicitud de revisión del documento que brindará los lineamientos nacionales a los Cuerpos de Bomberos Voluntarios, Oficiales y Aeronáuticos del país , que aporte al conocimiento, reducción y mejoramiento en los procesos de manejo integral del fuego, unificando criterios técnicos y logísticos de acuerdo con los diferentes contextos locales y regionales.                                                                                                                                                                                                                                                                                                                                                                                                                                                                                                                                                                                                                                                                                                                                                                                                                                                                                                                                                                                                                                                        12-  PERU:  solicitu de  ACUERDO INTERINSTITUCIONAL ENTRE EL CUERPO GENERAL DE BOMBEROS VOLUNTARIOS DEL PERÚ Y LA DIRECCIÓN NACIONAL DE BOMBEROS DE COLOMBIA   </t>
  </si>
  <si>
    <t>SE REALIZARON DOS ACTIVIDADES EN CONMEMORACIÓN AL DÍA DE LA MUJER</t>
  </si>
  <si>
    <t>SE REALIZÓ UNA ACTIVIDAD CON EL MINISTERIO DEL INTERIOR Y LA CONSEJERÍA PRESIDENCIAL PARA LA EQUIDAD DE LA MUJER, EN CONMEMORACIÓN AL DÍA DE LA MUJER</t>
  </si>
  <si>
    <t>DURANTE LOS MESES DE FEBRERO Y MARZO SE PUBLICARON LAS PIEZAS GRÁFICAS CORRESPONDIENTES. CONMEMORACIÓN DEL DÍA DE LA MUJER Y EL RETO 8M COMO ESTRATEGÍA DE DIVULGACIÓN.</t>
  </si>
  <si>
    <t xml:space="preserve">LA COORDINADORA DEL PROGRAMA DE EQUIDAD DE GÉNERO FUE CONTRATADA DESDE FEBRERO, POR ELLO EN MARZO NO SE ADELANTÓ ESTA ACTIVIDAD. </t>
  </si>
  <si>
    <t>Nos se ha dado inicio al diagnostico</t>
  </si>
  <si>
    <t>Por falta de personal que desarrolle las actividades, no se ha dado inicio al diagnóstico respectivo, se adelantaran las acciones para dar cumplimiento en el segundo trimestre.</t>
  </si>
  <si>
    <t>Se adjuntan indicadores</t>
  </si>
  <si>
    <t>Se han ejecutado las actividades conforme lo estipulado
1.Soporte
2. Seguridad Perimetral
3. Requerimientos de Tecnología</t>
  </si>
  <si>
    <t>Se reportan indicadores del periodo.</t>
  </si>
  <si>
    <t xml:space="preserve">Se enviaron 3 Nominas (enero, febrero y marzo) y 3 Parafiscales (enero, febrero y marzo), documentos mensuales enviados en medio físico y digital aprobados pesentados al proceso de Gestión Financiera para pago.     </t>
  </si>
  <si>
    <t xml:space="preserve">Se realizaron las capacitaciones correspondientes  al pimer tirmestre programado por el plan de capacitación aprobado para la vigencia 2021 discriminadas de la siguiente manera: 
*Elaboración y Consolidación del Diagnóstico de Necesidades
* Elaboración Plan Anual de Capacitacion Vigencia 2021 
*Induccion a colabordores que ingresen a la entidad / Reinduccion
*Capacitación en tramite de cuentas
*Codigo de etica e Integridad
*Capacitación Brigada de emergencia (funciones, responsabilidades, primeros auxilios (nivel basico), identificación de extintores, planos y rutas de evacuación, simulacro).
*Relaciones Interpersonales
</t>
  </si>
  <si>
    <t xml:space="preserve">1. Se realiza y se consolida el Diagnóstico de Necesidades
2. Se realiza la elaboración del Plan de Bienestar e Incentivos Vigencia 2021 
3. Se realizaron 3 actividades con el fin de celebrar los cumpleaños de los funcionarios y contratistas en los meses enero, febrero y marzo. (Felicitar a los servidores de la DNBC por medio de un mensaje, siendo este tipo de actividades un incentivo que demuestra nuestros servidores el lugar importante que ocupa nuestra entidad). 
4. Se realizaron 3 actividades con el fin de brindarle un dia compensatorio a los funcionarios y contratistas que cumplieron años en los meses de enero, febrero y marzo. (Se otorga el dia dentro del mismo mes que cumplen años, de igual forma se brinda detalle por parte de la DNBC a cada uno). 
5. Se realiza Conmemoracion del dia de la mujer en el mes de Marzo.
6. Se realiza actividad del dia del hombre en el mes de Marzo.
</t>
  </si>
  <si>
    <t xml:space="preserve">
Durante el primer triemestre se realizaron las siguientes actividades:
1. Elaborar el Presupuesto detallado desglosando el rubro designado para el año 2021
2. Control de entrega EPP
3. Exámenes periódicos
4. Capacitación a Brigada de emergencias frente al plan de gestión del riesgo del edificio</t>
  </si>
  <si>
    <t>Durante el primer triemestre se realizaron las siguientes actividades:
*Ingreso, permanencia y retiro 
* Acuerdos de Gestion
*Evaluación de desempeño
*Medicion del rendimiento Laboral
*Reporte Chip informacion gastos de personal 2020
*Proyeccion de Gastos
*Comisión de Personal 
*Perfil Sociodemografico
* Actos Administrativos por situaciones Administrativias
* Certificados Laborales
*Desprendibles de pago
*Contestacion Orfeos</t>
  </si>
  <si>
    <t>Durante el primer triemestre se realizaron las siguientes actividades: 
4 Actividades 
• Estructurar el Plan Anual de Vacantes
• Tener actualizado el plan anual de vacantes mensualmente</t>
  </si>
  <si>
    <t>Durante el primer triemestre se realizaron las siguientes actividades:: 
4 Actividades 
• Estructurar el Plan de prevision del recurso humano
• Tener actualizado el Plan de prevision del recurso humano mensualmente</t>
  </si>
  <si>
    <t xml:space="preserve">Durante el primer triemestre se realizaron las siguientes actividades:
*Se presentaron los informes correspondientes al primer trimestre de 2021.
* Se presentaron los informes mensualmente correspondientes a la ejecucuión del gasto de los gastos de viaje y desplazamiento cotejados previamente con el área de financiera. </t>
  </si>
  <si>
    <t>Se realizado el reporte trimestral de Indicadores del proceso</t>
  </si>
  <si>
    <t>Se realizó la capacitación que se tenía programada al proceso de Gestión de Comunicaciones sobre Organización de Archivos y Transferencia Documental</t>
  </si>
  <si>
    <t>Se realizó acompañamiento a los procesos de Control Disciplinario, Inspección Vigilancia y Control, Control Interno y Comunicaciones sobre organización de archivos.</t>
  </si>
  <si>
    <t>Se realizaron tres sensibilizaciones al proceso de Cordinación Operativa, Talento Humano y Atención al Ciudadano sobre el cronograma de transferencia documental.</t>
  </si>
  <si>
    <t>Se realizó el reporte de los indicadores del primer trimestre.</t>
  </si>
  <si>
    <t>-</t>
  </si>
  <si>
    <t>(Acompañamiento a los procesos entorno a la organización de sus archivos (PINAR vigencia 2021)
1er Trimestre cuatro acompañamientos
2do Trimestre cuatro acompañamientos
3er Trimestre cinco acompañamientos
4to Trimestre cinco acompañamientos</t>
  </si>
  <si>
    <t>El proceso reporta información que no corresponde al producto, por lo tanto no se avala avance en el mismo</t>
  </si>
  <si>
    <t>ESTE SE REPROGRAMO TENIENDO EN CUENTA LA ENTRADA DE LA LEY 1952 DE 2019 EN JULIO DEL AÑO EN CURSO</t>
  </si>
  <si>
    <t>SE DA CUMPLIENTO AL REPORTE DE INCDICADORES</t>
  </si>
  <si>
    <t>Se da cumpliemiento al plan de accion en los tiempos establecidos</t>
  </si>
  <si>
    <t>En primer comité de conciliacion del mes de abril, se presenta a los directivos informe correspondiente a las tutelas del primer trimestre de 2021</t>
  </si>
  <si>
    <t>Realizado con base el evaluación de desempeño 2020 FURAG</t>
  </si>
  <si>
    <t>En el mes de Enero de 2021, se ejecutaron las tres actividades descritas en los criterios de evaluación (Acto Adtivo., Registro en el SIIF, Presentaciion para elaborar el PAA.</t>
  </si>
  <si>
    <t>Se generaron los informes correspondientes a la ejecución presupuestal de Enero, Febrero y marzo de 2021, los cuales fueron remitidos por correo electrónico.</t>
  </si>
  <si>
    <t>Se generaron los informes de ejecución PAC ( Enero, Febrero y marzo de 2021), y se presento en el Comité Directivo.</t>
  </si>
  <si>
    <t xml:space="preserve">El cierre financiero a Diciembre de 2020 y de acuerdo al calendario establecido por la CGN se transmitió el 15 de Febrero de 2021. </t>
  </si>
  <si>
    <t>En el mes de Marzo se envío a las dependencias de la entidad, el calendario de PAC jFebrero y marzo de 2021), y se presento en el Comité Directivo.</t>
  </si>
  <si>
    <t>Está accion está en ejecucion, toda vez que se debe trabajar en conjunto con el proceso de Cooperación y Alianzas Estratégicas para el 4o. Trimestre 2021.</t>
  </si>
  <si>
    <t>Se generaron los informes de  Indicadores del proceso con corte Marzo de 2021</t>
  </si>
  <si>
    <t>Está accion se presentara en el 2do. Trimestre 2021.</t>
  </si>
  <si>
    <t>Está accion se presentara en el 3er. Trimestre 2021.</t>
  </si>
  <si>
    <t>Está accion se presentara en el 4o. Trimestre 2021.</t>
  </si>
  <si>
    <t>Se ha cumplido con el indicador, el procedimiento esta en mejora contínua para revisión.</t>
  </si>
  <si>
    <t>Se envía como evidencia el documento</t>
  </si>
  <si>
    <t>El cumplimiento del indicador no es el espaerado por cambios en las fechas de la capacitación de l Dpto del Tolima</t>
  </si>
  <si>
    <t>se envía como evidencia  7 archivo con fotos de las capacitaciones, uno por cada departamento capacitado.</t>
  </si>
  <si>
    <t>El procedimiento que genera esta circular esta en revisión de mejora contínua,</t>
  </si>
  <si>
    <t>Se envía como evidencia el documento  del procedimiento</t>
  </si>
  <si>
    <t>Se han realizado visitas  de verificación y seguimiento a 14 cuerpos de bomberos del país.</t>
  </si>
  <si>
    <t>El avance se dara en el tercer trimestre</t>
  </si>
  <si>
    <t>Se esperan las solicitudes para cuando esté la aprobación del trámite ante el DAFP, esto se espera para el tercer trimestre del año</t>
  </si>
  <si>
    <t>Las formaciones se realizarán en el tercer y cuarto trimestre</t>
  </si>
  <si>
    <t>Las propuestas se empezarán a recibir en el tercer trimestre del año</t>
  </si>
  <si>
    <t>Se envía como evidencia 13 actas de verificación y un informe de comisión/ de las 14 evidencias remitidas 12 corresponden a la vigencia 2021 2 son del año 2020 (Arjona Bolivar 20 de Nov/20),</t>
  </si>
  <si>
    <t>Se reporta tablero d eindicadores para el primer periodo de 2021</t>
  </si>
  <si>
    <t xml:space="preserve">Capacitación Contratación Estatal y liquidación de contratos estatales </t>
  </si>
  <si>
    <t>Se Modificó y actualizó la Base de datos contractual, adicionalmente se actualizó e implementó una nueva lista de chequeo de los expedientes contractuales.</t>
  </si>
  <si>
    <t xml:space="preserve">Se anexan reportes de los meses enero febrero y marzo al sistema SIRECI </t>
  </si>
  <si>
    <t xml:space="preserve">Se anexa proyecto de manual de contratación el cual se encuentra en periodo de ajuste y concrtación con las areas involucradas. </t>
  </si>
  <si>
    <t xml:space="preserve">Se Reportaron indicadores primer trimestre </t>
  </si>
  <si>
    <t>01/04/221</t>
  </si>
  <si>
    <t>Se asesoró a los Procesos de Gestión Financiera, Gestión Documental y Gestión de Talento Humano en la formulación de documentos propios de la gestión de los procesos.</t>
  </si>
  <si>
    <t xml:space="preserve">Planes / Reportes de seguimientos consolidados, presentados y publicados: 
1. Plan anticorrupción y de atención al Ciudadano.
2. Estrategia de Rendición de Cuentas
3. Estrategia de Racionalización de Trámites
4. Planes de Mejoramiento MECI y Mejora Continua.
</t>
  </si>
  <si>
    <t>Se reporta indicadores del proceso para el periodo.</t>
  </si>
  <si>
    <t>Caracterización de usuarios actualizada</t>
  </si>
  <si>
    <t>Documento de caracerización de usuarios actualizado</t>
  </si>
  <si>
    <t>Actualización de la política de riesgos de la entidad y de sus instrumentos de operativización</t>
  </si>
  <si>
    <t>Merle Galindo</t>
  </si>
  <si>
    <t>John Beltran</t>
  </si>
  <si>
    <t>Profesionales Proceso</t>
  </si>
  <si>
    <t>Catalina Carranza</t>
  </si>
  <si>
    <t>No. De actividades ejecutadas/No. Total de actividades programadas</t>
  </si>
  <si>
    <t>Asesorías, acompañamientos  y monitoreo de Plan de Mejoramiento Institucional</t>
  </si>
  <si>
    <t>No. De asesorias, acompañamientos y monitoreos realizads/No. Total  De asesorias, acompañamientos y monitoreos requeridos</t>
  </si>
  <si>
    <t>Formulación de planes de mejora
Monitoreo y alarmas de acciones a ejecutar
Consolidación y seguimientos realizados</t>
  </si>
  <si>
    <t>Adriana Moreno/Catalina Carranza</t>
  </si>
  <si>
    <t>Actividades de sensibilización, divulgación y capacitación
Política actualizada
Manual de Riesgos actualizado
Matriz de riesgos diseñada
Formato de evaluación de Riesgos</t>
  </si>
  <si>
    <t>Revisión por la Dirección</t>
  </si>
  <si>
    <t>Revisión por la Dirección realizada</t>
  </si>
  <si>
    <t>Actividades de:
Preparación
ejecución
evaluación</t>
  </si>
  <si>
    <t>En el mes de enero se presento a consideración del comité directivo SIGEC y se publico para observaciones de la ciudadanía el mapa de riesgos de corrupción a trabajar en el primer cuatrimestre de la vigencia</t>
  </si>
  <si>
    <t>Consolidación PAAC 2021 en el mes de enero
Consolidación Riesgos de corrupción enero 2021
Reporte de información FURAG
Consolidación de planes de mejora
Plan de acción del proceso</t>
  </si>
  <si>
    <t>Se trabajron en el primer trimestre planes de mejora del SCI segundo semestre de 2020 y se asesoró al proceso de Gestión Jurídica en la fomulación del plan de mejora Informe Ekogui.</t>
  </si>
  <si>
    <t xml:space="preserve">Se adelanto el seguimiento y consolidación d elos siguientes informe:
Plan Estrategico Sectorial (2) Diciembre 2020 y Marzo 2021.
Formulación Plan de acción institucional.
</t>
  </si>
  <si>
    <t>Documento de planificación</t>
  </si>
  <si>
    <t>En los Comités Directivos SIGEC de los meses de enero, febrero y marzo se presentó el estado de la ejecución de la entidad (Inversión y Funcionamiento)</t>
  </si>
  <si>
    <t>En el sistema SPI del DNP se realiza el registro de información de seguimiento al proyecto de inversión de la entidad, de igual forma se genera mensualmente actualización de la cadena de valor del proyecto acorde con los informes de ejecución presupuestal entregados por Financiera</t>
  </si>
  <si>
    <t>Se generaron Correos de solicitud de información de proyecto de presupuesto vigencia 2022, a las areas de apoyo, de acuerdo con requerimientos del Ministerio de Hacienda.
Se generó reunión con la Dirección y Subdirección Administrativa y Financiera y Gestores misionales como plan de trabajo para la construcción del proceso de anteprotecto 2022</t>
  </si>
  <si>
    <t>Se trabajaron y desarrollaron informes de :
1. Preparación de información para Junta Nacional de Bomberos mes de enero.
2. Informe de Evaluación por dependencias.
3. Informe del estado del Sistema de Control Interno segundo semestre de 2020.
4. Informe Plan de mejora Contraloria - SIRECI mes de febrero.</t>
  </si>
  <si>
    <t>Reporte de indicadores presentado.</t>
  </si>
  <si>
    <t xml:space="preserve">El documento de  lineamientos metodológicos sobre buenas prácticas y mecanismos innovadores socializado, se empezara a realizar en el segundo  trimestre del 2021, </t>
  </si>
  <si>
    <t>Se cumple co el indicador ya que esta actividad inciia en el segundo trimestre del 2021</t>
  </si>
  <si>
    <t>Se cumple co el indicador ya que esta actividad esta programada a desarrollarse en el cuarto trimestre del 2021</t>
  </si>
  <si>
    <t>Se cumple co el indicador ya que esta actividad esta programada a desarrollarse a partir del tercer trimestre del 2021</t>
  </si>
  <si>
    <t>Se cumple co el indicador ya que esta actividad esta programada a desarrollarse a partir del segundo trimestre del 2021</t>
  </si>
  <si>
    <t>Se cumple con el indicador, con espacios participativos con los diferentes paises y entidades del Gobierno Nacional de Colombia.</t>
  </si>
  <si>
    <t>Se evidencia que se cumplio con el calculo Matematico, a pesar de la complejidad por temas de pandemia. (ver Matriz de iniciativas de Cooperación Internacional terce trimestre).</t>
  </si>
  <si>
    <t>Se cumple co el indicador ya que esta actividad esta programada a desarrollarse en el segundo trimestre y cuarto trimestre del  2021</t>
  </si>
  <si>
    <t>A pesar de que el indicador reposa solo en el tercer trimestre del 2021, se realizo el informe del primer trimestre, el cual reposa en la ruta indicada en la columna V</t>
  </si>
  <si>
    <t>Este indicador se empieza a ejecutar en el segundo trimestre del 2021</t>
  </si>
  <si>
    <t>Este indicador se empieza a ejecutar en el cuarto trimestre del 2021</t>
  </si>
  <si>
    <t>A pesar de que el 100% de la ejecución de las unidades capacitadas es en el cuarto trimestre del 2021, se evidencio en el mes de marzo, pactos de cursos con la Escuela Superior de Administracion Publica ESAP y con USAID OFDA.</t>
  </si>
  <si>
    <t xml:space="preserve">La actividad de metodologia, a pesar de que tiene un indicador en el primer trimestre de 20%,  Esta actividad esta programada para realizarse  a partir del  segundo trimestre del 2021 </t>
  </si>
  <si>
    <t>Se cumple con la mesa de acompañamiento de acuerdo a las 2 iniciativas recibidas del cuerpo de Bomberos de Leticia y continuacion del acompañamiento al cuerpo de Bomberos de Cienaga Magralena.</t>
  </si>
  <si>
    <t>PROGRAMACIÓN VERTICAL</t>
  </si>
  <si>
    <t>PESO % (Ponderación por producto)</t>
  </si>
  <si>
    <t>PESO % (Ponderación por proceso)</t>
  </si>
  <si>
    <t>PESO % (Ponderación por dependencia)</t>
  </si>
  <si>
    <t>PESO % (Ponderación Por Objetivo)</t>
  </si>
  <si>
    <t>Subdirección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</si>
</sst>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0"/>
      <name val="Arial"/>
      <family val="2"/>
    </font>
    <font>
      <b/>
      <sz val="10"/>
      <color theme="0"/>
      <name val="Tahoma"/>
      <family val="2"/>
    </font>
    <font>
      <sz val="10"/>
      <color theme="1"/>
      <name val="Tahoma"/>
      <family val="2"/>
    </font>
    <font>
      <sz val="10"/>
      <name val="Tahoma"/>
      <family val="2"/>
    </font>
    <font>
      <sz val="10"/>
      <color rgb="FF000000"/>
      <name val="Tahoma"/>
      <family val="2"/>
    </font>
    <font>
      <sz val="10"/>
      <color theme="1"/>
      <name val="Trebuchet MS"/>
      <family val="2"/>
    </font>
    <font>
      <sz val="10"/>
      <color rgb="FF222222"/>
      <name val="Tahoma"/>
      <family val="2"/>
    </font>
    <font>
      <b/>
      <sz val="20"/>
      <color theme="8" tint="-0.499984740745262"/>
      <name val="Calibri"/>
      <family val="2"/>
      <scheme val="minor"/>
    </font>
    <font>
      <b/>
      <sz val="10"/>
      <color theme="1"/>
      <name val="Tahoma"/>
      <family val="2"/>
    </font>
    <font>
      <b/>
      <sz val="9"/>
      <color indexed="81"/>
      <name val="Tahoma"/>
      <family val="2"/>
    </font>
    <font>
      <sz val="9"/>
      <color indexed="81"/>
      <name val="Tahoma"/>
      <family val="2"/>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bottom/>
      <diagonal/>
    </border>
  </borders>
  <cellStyleXfs count="3">
    <xf numFmtId="0" fontId="0" fillId="0" borderId="0"/>
    <xf numFmtId="9" fontId="1" fillId="0" borderId="0" applyFont="0" applyFill="0" applyBorder="0" applyAlignment="0" applyProtection="0"/>
    <xf numFmtId="0" fontId="2" fillId="0" borderId="0"/>
  </cellStyleXfs>
  <cellXfs count="152">
    <xf numFmtId="0" fontId="0" fillId="0" borderId="0" xfId="0"/>
    <xf numFmtId="0" fontId="4" fillId="0" borderId="0" xfId="0" applyFont="1" applyAlignment="1">
      <alignment horizontal="center" vertical="center" wrapText="1"/>
    </xf>
    <xf numFmtId="0" fontId="0" fillId="0" borderId="0" xfId="0" applyAlignment="1">
      <alignment horizontal="center" vertical="center" wrapText="1"/>
    </xf>
    <xf numFmtId="1" fontId="3" fillId="2" borderId="1" xfId="2"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9" fontId="4"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 fontId="4" fillId="0" borderId="1" xfId="0" applyNumberFormat="1" applyFont="1" applyBorder="1" applyAlignment="1">
      <alignment horizontal="center" vertical="center" wrapText="1"/>
    </xf>
    <xf numFmtId="9" fontId="4" fillId="0" borderId="1" xfId="1" applyFont="1" applyFill="1" applyBorder="1" applyAlignment="1">
      <alignment horizontal="center" vertical="center" wrapText="1"/>
    </xf>
    <xf numFmtId="0" fontId="3" fillId="2" borderId="1" xfId="2"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4" fillId="0" borderId="1" xfId="1" applyFont="1" applyFill="1" applyBorder="1" applyAlignment="1">
      <alignment horizontal="left" vertical="center" wrapText="1"/>
    </xf>
    <xf numFmtId="0" fontId="0" fillId="0" borderId="1" xfId="0" applyFill="1" applyBorder="1" applyAlignment="1">
      <alignment horizontal="center" vertical="center" wrapText="1"/>
    </xf>
    <xf numFmtId="1"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9" fontId="4" fillId="0" borderId="1" xfId="2"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wrapText="1"/>
    </xf>
    <xf numFmtId="15"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justify" vertical="top" wrapText="1"/>
    </xf>
    <xf numFmtId="0" fontId="4" fillId="0" borderId="1" xfId="0" applyFont="1" applyFill="1" applyBorder="1" applyAlignment="1">
      <alignment horizontal="justify" vertical="center" wrapText="1"/>
    </xf>
    <xf numFmtId="9"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wrapText="1"/>
    </xf>
    <xf numFmtId="9" fontId="4" fillId="0" borderId="1" xfId="2" applyNumberFormat="1" applyFont="1" applyBorder="1" applyAlignment="1">
      <alignment horizontal="center" vertical="center"/>
    </xf>
    <xf numFmtId="0" fontId="4" fillId="3" borderId="1" xfId="0" applyFont="1" applyFill="1" applyBorder="1" applyAlignment="1">
      <alignment vertical="center" wrapText="1"/>
    </xf>
    <xf numFmtId="9" fontId="5" fillId="0" borderId="1" xfId="1" applyFont="1" applyBorder="1" applyAlignment="1">
      <alignment horizontal="center" vertical="center" wrapText="1"/>
    </xf>
    <xf numFmtId="1"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0" fillId="4" borderId="1" xfId="0" applyFill="1" applyBorder="1"/>
    <xf numFmtId="0" fontId="0" fillId="6" borderId="1" xfId="0" applyFill="1" applyBorder="1"/>
    <xf numFmtId="0" fontId="4" fillId="6"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9" fontId="0" fillId="4" borderId="1" xfId="0" applyNumberFormat="1" applyFill="1" applyBorder="1"/>
    <xf numFmtId="0" fontId="0" fillId="0" borderId="1" xfId="0" applyBorder="1"/>
    <xf numFmtId="0" fontId="10" fillId="5" borderId="5" xfId="2" applyFont="1" applyFill="1" applyBorder="1" applyAlignment="1">
      <alignment horizontal="center" vertical="top" wrapText="1"/>
    </xf>
    <xf numFmtId="0" fontId="10" fillId="6" borderId="5" xfId="2" applyFont="1" applyFill="1" applyBorder="1" applyAlignment="1">
      <alignment horizontal="center" vertical="top" wrapText="1"/>
    </xf>
    <xf numFmtId="1" fontId="4" fillId="0" borderId="1"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4" fontId="0" fillId="0" borderId="1" xfId="0" applyNumberFormat="1" applyBorder="1"/>
    <xf numFmtId="0" fontId="13" fillId="5" borderId="1" xfId="0" applyFont="1" applyFill="1" applyBorder="1" applyAlignment="1">
      <alignment horizontal="center"/>
    </xf>
    <xf numFmtId="0" fontId="0" fillId="0" borderId="1" xfId="0" applyBorder="1" applyAlignment="1">
      <alignment wrapText="1"/>
    </xf>
    <xf numFmtId="0" fontId="0" fillId="3" borderId="1" xfId="0" applyFill="1" applyBorder="1" applyAlignment="1">
      <alignment wrapText="1"/>
    </xf>
    <xf numFmtId="0" fontId="0" fillId="3" borderId="1" xfId="0" applyFill="1" applyBorder="1"/>
    <xf numFmtId="0" fontId="0" fillId="0" borderId="1" xfId="0" applyFill="1" applyBorder="1" applyAlignment="1">
      <alignment wrapText="1"/>
    </xf>
    <xf numFmtId="0" fontId="0" fillId="0" borderId="1" xfId="0" applyFill="1" applyBorder="1"/>
    <xf numFmtId="14" fontId="0" fillId="0" borderId="1" xfId="0" applyNumberFormat="1" applyFill="1" applyBorder="1"/>
    <xf numFmtId="0" fontId="0" fillId="6" borderId="1" xfId="0" applyFill="1" applyBorder="1" applyAlignment="1">
      <alignment vertical="center" wrapText="1"/>
    </xf>
    <xf numFmtId="0" fontId="0" fillId="6" borderId="1" xfId="0" applyFill="1" applyBorder="1" applyAlignment="1">
      <alignment wrapText="1"/>
    </xf>
    <xf numFmtId="0" fontId="0" fillId="6" borderId="1" xfId="0" applyFill="1" applyBorder="1" applyAlignment="1">
      <alignment vertical="top" wrapText="1"/>
    </xf>
    <xf numFmtId="0" fontId="0" fillId="6" borderId="1" xfId="0" applyFill="1" applyBorder="1" applyAlignment="1">
      <alignment horizontal="center" vertical="center"/>
    </xf>
    <xf numFmtId="9" fontId="0" fillId="6" borderId="1" xfId="0" applyNumberFormat="1" applyFill="1" applyBorder="1"/>
    <xf numFmtId="9" fontId="0" fillId="6" borderId="1" xfId="1" applyFont="1" applyFill="1" applyBorder="1"/>
    <xf numFmtId="9" fontId="0" fillId="6" borderId="1" xfId="1" applyFont="1" applyFill="1" applyBorder="1" applyAlignment="1">
      <alignment vertical="top"/>
    </xf>
    <xf numFmtId="9" fontId="0" fillId="6" borderId="1" xfId="0" applyNumberFormat="1" applyFill="1" applyBorder="1" applyAlignment="1">
      <alignment vertical="top"/>
    </xf>
    <xf numFmtId="0" fontId="0" fillId="6" borderId="1" xfId="0" applyFill="1" applyBorder="1" applyAlignment="1">
      <alignment vertical="top"/>
    </xf>
    <xf numFmtId="0" fontId="0" fillId="6" borderId="1" xfId="0" applyFill="1" applyBorder="1" applyAlignment="1">
      <alignment horizontal="justify" vertical="center" wrapText="1"/>
    </xf>
    <xf numFmtId="0" fontId="0" fillId="6" borderId="1" xfId="0" applyFill="1" applyBorder="1" applyAlignment="1">
      <alignment horizontal="justify" vertical="top" wrapText="1"/>
    </xf>
    <xf numFmtId="0" fontId="15" fillId="6" borderId="1" xfId="0" applyFont="1" applyFill="1" applyBorder="1" applyAlignment="1">
      <alignment horizontal="justify" vertical="top" wrapText="1"/>
    </xf>
    <xf numFmtId="9" fontId="0" fillId="6" borderId="1" xfId="1" applyFon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left" wrapText="1"/>
    </xf>
    <xf numFmtId="0" fontId="0" fillId="6" borderId="1" xfId="0" applyFill="1" applyBorder="1" applyAlignment="1"/>
    <xf numFmtId="9" fontId="0" fillId="6" borderId="1" xfId="1" applyFont="1" applyFill="1" applyBorder="1" applyAlignment="1"/>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3" fillId="2" borderId="1" xfId="2" applyFont="1" applyFill="1" applyBorder="1" applyAlignment="1">
      <alignment horizontal="center" vertical="center" wrapText="1"/>
    </xf>
    <xf numFmtId="0" fontId="4" fillId="0" borderId="1" xfId="0" applyFont="1" applyBorder="1" applyAlignment="1">
      <alignment horizontal="left" vertical="center" wrapText="1"/>
    </xf>
    <xf numFmtId="9" fontId="0" fillId="6" borderId="1" xfId="0" applyNumberFormat="1" applyFill="1" applyBorder="1" applyAlignment="1">
      <alignment horizontal="center" vertical="center"/>
    </xf>
    <xf numFmtId="0" fontId="0" fillId="6" borderId="1" xfId="1"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17" fontId="0" fillId="6" borderId="1" xfId="0" applyNumberFormat="1" applyFill="1" applyBorder="1" applyAlignment="1">
      <alignment wrapText="1"/>
    </xf>
    <xf numFmtId="9" fontId="0" fillId="6" borderId="1" xfId="1" applyFont="1" applyFill="1" applyBorder="1" applyAlignment="1">
      <alignment wrapText="1"/>
    </xf>
    <xf numFmtId="9" fontId="4" fillId="6"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4" fillId="0" borderId="1" xfId="1" applyFont="1" applyBorder="1" applyAlignment="1">
      <alignment horizontal="center" vertical="center" wrapText="1"/>
    </xf>
    <xf numFmtId="9" fontId="4" fillId="6" borderId="1" xfId="0" applyNumberFormat="1" applyFont="1" applyFill="1" applyBorder="1" applyAlignment="1">
      <alignment horizontal="center" vertical="center" wrapText="1"/>
    </xf>
    <xf numFmtId="0" fontId="16" fillId="0" borderId="0" xfId="0" applyFont="1"/>
    <xf numFmtId="9" fontId="0" fillId="4" borderId="1" xfId="1" applyFont="1" applyFill="1" applyBorder="1"/>
    <xf numFmtId="0" fontId="0" fillId="4" borderId="1" xfId="1" applyNumberFormat="1" applyFont="1" applyFill="1" applyBorder="1"/>
    <xf numFmtId="2" fontId="16" fillId="0" borderId="0" xfId="0" applyNumberFormat="1" applyFont="1"/>
    <xf numFmtId="9" fontId="0" fillId="0" borderId="0" xfId="1" applyFont="1"/>
    <xf numFmtId="0" fontId="4"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9" fontId="4" fillId="7" borderId="1" xfId="0" applyNumberFormat="1" applyFont="1" applyFill="1" applyBorder="1" applyAlignment="1">
      <alignment horizontal="center" vertical="center"/>
    </xf>
    <xf numFmtId="9" fontId="0" fillId="7" borderId="1" xfId="0" applyNumberFormat="1" applyFill="1" applyBorder="1"/>
    <xf numFmtId="0" fontId="0" fillId="7" borderId="1" xfId="0" applyFill="1" applyBorder="1"/>
    <xf numFmtId="9" fontId="0" fillId="7" borderId="1" xfId="1" applyFont="1" applyFill="1" applyBorder="1"/>
    <xf numFmtId="0" fontId="0" fillId="7" borderId="1" xfId="1" applyNumberFormat="1" applyFont="1" applyFill="1" applyBorder="1"/>
    <xf numFmtId="0" fontId="4" fillId="7" borderId="0" xfId="0" applyFont="1" applyFill="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9" fillId="0" borderId="0" xfId="0" applyFont="1" applyAlignment="1">
      <alignment horizontal="center"/>
    </xf>
    <xf numFmtId="0" fontId="10" fillId="5" borderId="1" xfId="2" applyFont="1" applyFill="1" applyBorder="1" applyAlignment="1">
      <alignment horizontal="center" vertical="center" wrapText="1"/>
    </xf>
    <xf numFmtId="0" fontId="3" fillId="2" borderId="4" xfId="2" applyFont="1" applyFill="1" applyBorder="1" applyAlignment="1">
      <alignment horizontal="center" vertical="center" wrapText="1"/>
    </xf>
  </cellXfs>
  <cellStyles count="3">
    <cellStyle name="Normal" xfId="0" builtinId="0"/>
    <cellStyle name="Normal 3" xfId="2"/>
    <cellStyle name="Porcentaj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561474</xdr:colOff>
      <xdr:row>0</xdr:row>
      <xdr:rowOff>270711</xdr:rowOff>
    </xdr:from>
    <xdr:to>
      <xdr:col>1</xdr:col>
      <xdr:colOff>693320</xdr:colOff>
      <xdr:row>0</xdr:row>
      <xdr:rowOff>1134311</xdr:rowOff>
    </xdr:to>
    <xdr:pic>
      <xdr:nvPicPr>
        <xdr:cNvPr id="2" name="Imagen 1">
          <a:extLst>
            <a:ext uri="{FF2B5EF4-FFF2-40B4-BE49-F238E27FC236}">
              <a16:creationId xmlns:a16="http://schemas.microsoft.com/office/drawing/2014/main" id="{46B99FB3-C8CD-4AD8-84AC-929ED28228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474" y="270711"/>
          <a:ext cx="1685925" cy="863600"/>
        </a:xfrm>
        <a:prstGeom prst="rect">
          <a:avLst/>
        </a:prstGeom>
      </xdr:spPr>
    </xdr:pic>
    <xdr:clientData/>
  </xdr:twoCellAnchor>
  <xdr:twoCellAnchor editAs="oneCell">
    <xdr:from>
      <xdr:col>2</xdr:col>
      <xdr:colOff>20052</xdr:colOff>
      <xdr:row>0</xdr:row>
      <xdr:rowOff>711869</xdr:rowOff>
    </xdr:from>
    <xdr:to>
      <xdr:col>3</xdr:col>
      <xdr:colOff>757588</xdr:colOff>
      <xdr:row>0</xdr:row>
      <xdr:rowOff>1141764</xdr:rowOff>
    </xdr:to>
    <xdr:pic>
      <xdr:nvPicPr>
        <xdr:cNvPr id="3" name="Imagen 2">
          <a:extLst>
            <a:ext uri="{FF2B5EF4-FFF2-40B4-BE49-F238E27FC236}">
              <a16:creationId xmlns:a16="http://schemas.microsoft.com/office/drawing/2014/main" id="{6DC8D9CF-AD2D-44D3-AA69-573137EEC8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7947" y="711869"/>
          <a:ext cx="2141220" cy="429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VSE263"/>
  <sheetViews>
    <sheetView tabSelected="1" zoomScale="60" zoomScaleNormal="60" workbookViewId="0">
      <selection activeCell="AA2" sqref="AA1:AI1048576"/>
    </sheetView>
  </sheetViews>
  <sheetFormatPr baseColWidth="10" defaultColWidth="11.42578125" defaultRowHeight="15" x14ac:dyDescent="0.25"/>
  <cols>
    <col min="1" max="1" width="23.28515625" customWidth="1"/>
    <col min="2" max="2" width="21.85546875" customWidth="1"/>
    <col min="3" max="3" width="21" customWidth="1"/>
    <col min="4" max="4" width="16" customWidth="1"/>
    <col min="5" max="5" width="20.5703125" customWidth="1"/>
    <col min="6" max="6" width="16.28515625" customWidth="1"/>
    <col min="7" max="7" width="17.28515625" customWidth="1"/>
    <col min="8" max="12" width="18" customWidth="1"/>
    <col min="13" max="13" width="16.5703125" customWidth="1"/>
    <col min="14" max="14" width="17.28515625" customWidth="1"/>
    <col min="15" max="15" width="16.5703125" customWidth="1"/>
    <col min="17" max="17" width="21.7109375" customWidth="1"/>
    <col min="22" max="22" width="13.85546875" customWidth="1"/>
    <col min="25" max="25" width="42.42578125" customWidth="1"/>
    <col min="27" max="27" width="17.7109375" hidden="1" customWidth="1"/>
    <col min="28" max="28" width="0" hidden="1" customWidth="1"/>
    <col min="29" max="29" width="17.28515625" hidden="1" customWidth="1"/>
    <col min="30" max="30" width="15.5703125" hidden="1" customWidth="1"/>
    <col min="31" max="35" width="0" hidden="1" customWidth="1"/>
  </cols>
  <sheetData>
    <row r="1" spans="1:15371" ht="96.75" customHeight="1" x14ac:dyDescent="0.4">
      <c r="E1" s="149" t="s">
        <v>535</v>
      </c>
      <c r="F1" s="149"/>
      <c r="G1" s="149"/>
      <c r="H1" s="149"/>
      <c r="I1" s="149"/>
      <c r="J1" s="149"/>
      <c r="K1" s="149"/>
      <c r="L1" s="149"/>
      <c r="M1" s="149"/>
      <c r="N1" s="149"/>
      <c r="O1" s="149"/>
      <c r="P1" s="149"/>
      <c r="Q1" s="149"/>
      <c r="R1" s="149"/>
      <c r="S1" s="149"/>
      <c r="T1" s="149"/>
      <c r="U1" s="149"/>
      <c r="V1" s="149"/>
      <c r="W1" s="149"/>
      <c r="X1" s="149"/>
      <c r="Y1" s="149"/>
      <c r="Z1" s="149"/>
      <c r="AA1" s="149"/>
      <c r="AB1">
        <f>AB2/R2</f>
        <v>1</v>
      </c>
      <c r="AD1" s="133"/>
      <c r="AE1" s="133"/>
      <c r="AF1" s="133"/>
      <c r="AG1" s="133"/>
    </row>
    <row r="2" spans="1:15371" ht="54" hidden="1" customHeight="1" x14ac:dyDescent="0.35">
      <c r="I2" s="129">
        <f>SUBTOTAL(9,I5:I263)</f>
        <v>99.999999999999986</v>
      </c>
      <c r="J2" s="129">
        <f t="shared" ref="J2:L2" si="0">SUBTOTAL(9,J5:J263)</f>
        <v>23.630000000000006</v>
      </c>
      <c r="K2" s="129">
        <f t="shared" si="0"/>
        <v>6.38</v>
      </c>
      <c r="L2" s="129">
        <f t="shared" si="0"/>
        <v>2.5499999999999994</v>
      </c>
      <c r="R2">
        <f>SUBTOTAL(9,R5:R263)</f>
        <v>1.2</v>
      </c>
      <c r="S2">
        <f t="shared" ref="S2:AB2" si="1">SUBTOTAL(9,S5:S263)</f>
        <v>5.62</v>
      </c>
      <c r="T2">
        <f t="shared" si="1"/>
        <v>5.82</v>
      </c>
      <c r="U2">
        <f t="shared" si="1"/>
        <v>4.3599999999999994</v>
      </c>
      <c r="V2">
        <f t="shared" si="1"/>
        <v>1.2</v>
      </c>
      <c r="AB2">
        <f t="shared" si="1"/>
        <v>1.2</v>
      </c>
      <c r="AD2" s="132">
        <f>SUBTOTAL(9,AD5:AD263)</f>
        <v>7.0629999999999988</v>
      </c>
      <c r="AE2" s="132">
        <f t="shared" ref="AE2:AG2" si="2">SUBTOTAL(9,AE5:AE263)</f>
        <v>1.6679999999999997</v>
      </c>
      <c r="AF2" s="132">
        <f t="shared" si="2"/>
        <v>0.44650000000000001</v>
      </c>
      <c r="AG2" s="132">
        <f t="shared" si="2"/>
        <v>0.18</v>
      </c>
    </row>
    <row r="3" spans="1:15371" s="2" customFormat="1" ht="56.25" customHeight="1" x14ac:dyDescent="0.25">
      <c r="A3" s="146" t="s">
        <v>0</v>
      </c>
      <c r="B3" s="147" t="s">
        <v>1</v>
      </c>
      <c r="C3" s="147" t="s">
        <v>2</v>
      </c>
      <c r="D3" s="146" t="s">
        <v>3</v>
      </c>
      <c r="E3" s="146" t="s">
        <v>4</v>
      </c>
      <c r="F3" s="146" t="s">
        <v>5</v>
      </c>
      <c r="G3" s="146" t="s">
        <v>6</v>
      </c>
      <c r="H3" s="146" t="s">
        <v>7</v>
      </c>
      <c r="I3" s="146" t="s">
        <v>790</v>
      </c>
      <c r="J3" s="146"/>
      <c r="K3" s="146"/>
      <c r="L3" s="146"/>
      <c r="M3" s="146" t="s">
        <v>8</v>
      </c>
      <c r="N3" s="146" t="s">
        <v>9</v>
      </c>
      <c r="O3" s="146" t="s">
        <v>10</v>
      </c>
      <c r="P3" s="146" t="s">
        <v>11</v>
      </c>
      <c r="Q3" s="146"/>
      <c r="R3" s="146" t="s">
        <v>12</v>
      </c>
      <c r="S3" s="146"/>
      <c r="T3" s="146"/>
      <c r="U3" s="151"/>
      <c r="V3" s="150" t="s">
        <v>547</v>
      </c>
      <c r="W3" s="150"/>
      <c r="X3" s="150"/>
      <c r="Y3" s="150"/>
      <c r="Z3" s="150"/>
      <c r="AA3" s="150"/>
      <c r="AB3" s="150"/>
      <c r="AC3" s="150"/>
      <c r="AD3" s="150"/>
      <c r="AE3" s="150"/>
      <c r="AF3" s="150"/>
      <c r="AG3" s="150"/>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row>
    <row r="4" spans="1:15371" s="2" customFormat="1" ht="71.25" customHeight="1" x14ac:dyDescent="0.25">
      <c r="A4" s="146"/>
      <c r="B4" s="148"/>
      <c r="C4" s="148"/>
      <c r="D4" s="146"/>
      <c r="E4" s="146"/>
      <c r="F4" s="146"/>
      <c r="G4" s="146"/>
      <c r="H4" s="146"/>
      <c r="I4" s="116" t="s">
        <v>791</v>
      </c>
      <c r="J4" s="116" t="s">
        <v>792</v>
      </c>
      <c r="K4" s="116" t="s">
        <v>793</v>
      </c>
      <c r="L4" s="116" t="s">
        <v>794</v>
      </c>
      <c r="M4" s="146"/>
      <c r="N4" s="146"/>
      <c r="O4" s="146"/>
      <c r="P4" s="23" t="s">
        <v>13</v>
      </c>
      <c r="Q4" s="3" t="s">
        <v>14</v>
      </c>
      <c r="R4" s="23" t="s">
        <v>15</v>
      </c>
      <c r="S4" s="23" t="s">
        <v>16</v>
      </c>
      <c r="T4" s="23" t="s">
        <v>17</v>
      </c>
      <c r="U4" s="23" t="s">
        <v>18</v>
      </c>
      <c r="V4" s="85" t="s">
        <v>548</v>
      </c>
      <c r="W4" s="86" t="s">
        <v>536</v>
      </c>
      <c r="X4" s="86" t="s">
        <v>537</v>
      </c>
      <c r="Y4" s="86" t="s">
        <v>538</v>
      </c>
      <c r="Z4" s="86" t="s">
        <v>539</v>
      </c>
      <c r="AA4" s="85" t="s">
        <v>540</v>
      </c>
      <c r="AB4" s="85" t="s">
        <v>541</v>
      </c>
      <c r="AC4" s="85" t="s">
        <v>542</v>
      </c>
      <c r="AD4" s="85" t="s">
        <v>543</v>
      </c>
      <c r="AE4" s="85" t="s">
        <v>544</v>
      </c>
      <c r="AF4" s="85" t="s">
        <v>545</v>
      </c>
      <c r="AG4" s="85" t="s">
        <v>546</v>
      </c>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row>
    <row r="5" spans="1:15371" ht="153.75" hidden="1" x14ac:dyDescent="0.25">
      <c r="A5" s="4" t="s">
        <v>26</v>
      </c>
      <c r="B5" s="4" t="s">
        <v>27</v>
      </c>
      <c r="C5" s="70" t="s">
        <v>94</v>
      </c>
      <c r="D5" s="5" t="s">
        <v>22</v>
      </c>
      <c r="E5" s="5" t="s">
        <v>23</v>
      </c>
      <c r="F5" s="6" t="s">
        <v>665</v>
      </c>
      <c r="G5" s="5" t="s">
        <v>24</v>
      </c>
      <c r="H5" s="6" t="s">
        <v>120</v>
      </c>
      <c r="I5" s="6">
        <v>7.7</v>
      </c>
      <c r="J5" s="6">
        <v>1.38</v>
      </c>
      <c r="K5" s="6">
        <v>0.37</v>
      </c>
      <c r="L5" s="6">
        <v>0.15</v>
      </c>
      <c r="M5" s="87">
        <v>1</v>
      </c>
      <c r="N5" s="117" t="s">
        <v>666</v>
      </c>
      <c r="O5" s="117"/>
      <c r="P5" s="7">
        <v>44197</v>
      </c>
      <c r="Q5" s="8">
        <v>12</v>
      </c>
      <c r="R5" s="9"/>
      <c r="S5" s="9">
        <v>1</v>
      </c>
      <c r="T5" s="9"/>
      <c r="U5" s="9"/>
      <c r="V5" s="83">
        <f>R5</f>
        <v>0</v>
      </c>
      <c r="W5" s="79" t="s">
        <v>549</v>
      </c>
      <c r="X5" s="79"/>
      <c r="Y5" s="79"/>
      <c r="Z5" s="79"/>
      <c r="AA5" s="78" t="str">
        <f t="shared" ref="AA5:AA68" si="3">+IF(AND(X5&gt;=0%,X5&lt;=60%),"BAJO",IF(AND(X5&gt;=61%,X5&lt;=80%),"MEDIO","ALTO"))</f>
        <v>BAJO</v>
      </c>
      <c r="AB5" s="130">
        <f>V5*X5</f>
        <v>0</v>
      </c>
      <c r="AC5" s="78"/>
      <c r="AD5" s="131">
        <f>AB5*I5</f>
        <v>0</v>
      </c>
      <c r="AE5" s="131">
        <f>AB5*J5</f>
        <v>0</v>
      </c>
      <c r="AF5" s="131">
        <f>AB5*K5</f>
        <v>0</v>
      </c>
      <c r="AG5" s="131">
        <f>AB5*L5</f>
        <v>0</v>
      </c>
    </row>
    <row r="6" spans="1:15371" ht="153.75" hidden="1" x14ac:dyDescent="0.25">
      <c r="A6" s="4" t="s">
        <v>26</v>
      </c>
      <c r="B6" s="4" t="s">
        <v>27</v>
      </c>
      <c r="C6" s="70" t="s">
        <v>94</v>
      </c>
      <c r="D6" s="5" t="s">
        <v>22</v>
      </c>
      <c r="E6" s="5" t="s">
        <v>23</v>
      </c>
      <c r="F6" s="6" t="s">
        <v>566</v>
      </c>
      <c r="G6" s="5" t="s">
        <v>24</v>
      </c>
      <c r="H6" s="6" t="s">
        <v>120</v>
      </c>
      <c r="I6" s="6">
        <v>7.7</v>
      </c>
      <c r="J6" s="6">
        <v>1.38</v>
      </c>
      <c r="K6" s="6">
        <v>0.37</v>
      </c>
      <c r="L6" s="6">
        <v>0.15</v>
      </c>
      <c r="M6" s="87">
        <v>12</v>
      </c>
      <c r="N6" s="26" t="s">
        <v>564</v>
      </c>
      <c r="O6" s="26" t="s">
        <v>565</v>
      </c>
      <c r="P6" s="7">
        <v>44197</v>
      </c>
      <c r="Q6" s="8">
        <v>12</v>
      </c>
      <c r="R6" s="9">
        <v>0.25</v>
      </c>
      <c r="S6" s="9">
        <v>0.25</v>
      </c>
      <c r="T6" s="9">
        <v>0.25</v>
      </c>
      <c r="U6" s="9">
        <v>0.25</v>
      </c>
      <c r="V6" s="83">
        <f>R6</f>
        <v>0.25</v>
      </c>
      <c r="W6" s="79" t="s">
        <v>550</v>
      </c>
      <c r="X6" s="109">
        <f>3/3</f>
        <v>1</v>
      </c>
      <c r="Y6" s="82" t="s">
        <v>667</v>
      </c>
      <c r="Z6" s="100"/>
      <c r="AA6" s="78" t="str">
        <f t="shared" si="3"/>
        <v>ALTO</v>
      </c>
      <c r="AB6" s="130">
        <f t="shared" ref="AB6:AB69" si="4">V6*X6</f>
        <v>0.25</v>
      </c>
      <c r="AC6" s="78"/>
      <c r="AD6" s="131">
        <f t="shared" ref="AD6:AD69" si="5">AB6*I6</f>
        <v>1.925</v>
      </c>
      <c r="AE6" s="131">
        <f t="shared" ref="AE6:AE69" si="6">AB6*J6</f>
        <v>0.34499999999999997</v>
      </c>
      <c r="AF6" s="131">
        <f t="shared" ref="AF6:AF69" si="7">AB6*K6</f>
        <v>9.2499999999999999E-2</v>
      </c>
      <c r="AG6" s="131">
        <f t="shared" ref="AG6:AG69" si="8">AB6*L6</f>
        <v>3.7499999999999999E-2</v>
      </c>
    </row>
    <row r="7" spans="1:15371" ht="153.75" hidden="1" x14ac:dyDescent="0.25">
      <c r="A7" s="4" t="s">
        <v>26</v>
      </c>
      <c r="B7" s="4" t="s">
        <v>27</v>
      </c>
      <c r="C7" s="70" t="s">
        <v>94</v>
      </c>
      <c r="D7" s="5" t="s">
        <v>22</v>
      </c>
      <c r="E7" s="5" t="s">
        <v>23</v>
      </c>
      <c r="F7" s="6" t="s">
        <v>109</v>
      </c>
      <c r="G7" s="5" t="s">
        <v>24</v>
      </c>
      <c r="H7" s="6" t="s">
        <v>120</v>
      </c>
      <c r="I7" s="6">
        <v>7.7</v>
      </c>
      <c r="J7" s="6">
        <v>1.38</v>
      </c>
      <c r="K7" s="6">
        <v>0.37</v>
      </c>
      <c r="L7" s="6">
        <v>0.15</v>
      </c>
      <c r="M7" s="27">
        <v>1</v>
      </c>
      <c r="N7" s="26" t="s">
        <v>110</v>
      </c>
      <c r="O7" s="28" t="s">
        <v>111</v>
      </c>
      <c r="P7" s="7">
        <v>44197</v>
      </c>
      <c r="Q7" s="8">
        <v>12</v>
      </c>
      <c r="R7" s="9">
        <v>0.25</v>
      </c>
      <c r="S7" s="9">
        <v>0.25</v>
      </c>
      <c r="T7" s="9">
        <v>0.25</v>
      </c>
      <c r="U7" s="9">
        <v>0.25</v>
      </c>
      <c r="V7" s="83">
        <f t="shared" ref="V7:V73" si="9">R7</f>
        <v>0.25</v>
      </c>
      <c r="W7" s="79" t="s">
        <v>550</v>
      </c>
      <c r="X7" s="118">
        <f>1/1</f>
        <v>1</v>
      </c>
      <c r="Y7" s="82" t="s">
        <v>674</v>
      </c>
      <c r="Z7" s="98" t="s">
        <v>668</v>
      </c>
      <c r="AA7" s="78" t="str">
        <f t="shared" si="3"/>
        <v>ALTO</v>
      </c>
      <c r="AB7" s="130">
        <f t="shared" si="4"/>
        <v>0.25</v>
      </c>
      <c r="AC7" s="78"/>
      <c r="AD7" s="131">
        <f t="shared" si="5"/>
        <v>1.925</v>
      </c>
      <c r="AE7" s="131">
        <f t="shared" si="6"/>
        <v>0.34499999999999997</v>
      </c>
      <c r="AF7" s="131">
        <f t="shared" si="7"/>
        <v>9.2499999999999999E-2</v>
      </c>
      <c r="AG7" s="131">
        <f t="shared" si="8"/>
        <v>3.7499999999999999E-2</v>
      </c>
    </row>
    <row r="8" spans="1:15371" ht="153.75" hidden="1" x14ac:dyDescent="0.25">
      <c r="A8" s="4" t="s">
        <v>26</v>
      </c>
      <c r="B8" s="4" t="s">
        <v>27</v>
      </c>
      <c r="C8" s="70" t="s">
        <v>94</v>
      </c>
      <c r="D8" s="5" t="s">
        <v>22</v>
      </c>
      <c r="E8" s="5" t="s">
        <v>23</v>
      </c>
      <c r="F8" s="5" t="s">
        <v>29</v>
      </c>
      <c r="G8" s="5" t="s">
        <v>24</v>
      </c>
      <c r="H8" s="6" t="s">
        <v>120</v>
      </c>
      <c r="I8" s="6">
        <v>7.69</v>
      </c>
      <c r="J8" s="6">
        <v>1.38</v>
      </c>
      <c r="K8" s="6">
        <v>0.37</v>
      </c>
      <c r="L8" s="6">
        <v>0.15</v>
      </c>
      <c r="M8" s="24">
        <v>12</v>
      </c>
      <c r="N8" s="25" t="s">
        <v>672</v>
      </c>
      <c r="O8" s="26" t="s">
        <v>108</v>
      </c>
      <c r="P8" s="10">
        <v>44198</v>
      </c>
      <c r="Q8" s="5">
        <v>12</v>
      </c>
      <c r="R8" s="71">
        <v>0.25</v>
      </c>
      <c r="S8" s="71">
        <v>0.25</v>
      </c>
      <c r="T8" s="71">
        <v>0.25</v>
      </c>
      <c r="U8" s="71">
        <v>0.25</v>
      </c>
      <c r="V8" s="83">
        <f t="shared" si="9"/>
        <v>0.25</v>
      </c>
      <c r="W8" s="79" t="s">
        <v>550</v>
      </c>
      <c r="X8" s="118">
        <f>3/3</f>
        <v>1</v>
      </c>
      <c r="Y8" s="82" t="s">
        <v>669</v>
      </c>
      <c r="Z8" s="100"/>
      <c r="AA8" s="78" t="str">
        <f t="shared" si="3"/>
        <v>ALTO</v>
      </c>
      <c r="AB8" s="130">
        <f t="shared" si="4"/>
        <v>0.25</v>
      </c>
      <c r="AC8" s="78"/>
      <c r="AD8" s="131">
        <f t="shared" si="5"/>
        <v>1.9225000000000001</v>
      </c>
      <c r="AE8" s="131">
        <f t="shared" si="6"/>
        <v>0.34499999999999997</v>
      </c>
      <c r="AF8" s="131">
        <f t="shared" si="7"/>
        <v>9.2499999999999999E-2</v>
      </c>
      <c r="AG8" s="131">
        <f t="shared" si="8"/>
        <v>3.7499999999999999E-2</v>
      </c>
    </row>
    <row r="9" spans="1:15371" ht="153.75" hidden="1" x14ac:dyDescent="0.25">
      <c r="A9" s="4" t="s">
        <v>26</v>
      </c>
      <c r="B9" s="4" t="s">
        <v>27</v>
      </c>
      <c r="C9" s="70" t="s">
        <v>94</v>
      </c>
      <c r="D9" s="5" t="s">
        <v>22</v>
      </c>
      <c r="E9" s="5" t="s">
        <v>23</v>
      </c>
      <c r="F9" s="25" t="s">
        <v>112</v>
      </c>
      <c r="G9" s="5" t="s">
        <v>24</v>
      </c>
      <c r="H9" s="6" t="s">
        <v>120</v>
      </c>
      <c r="I9" s="6">
        <v>7.69</v>
      </c>
      <c r="J9" s="6">
        <v>1.38</v>
      </c>
      <c r="K9" s="6">
        <v>0.37</v>
      </c>
      <c r="L9" s="6">
        <v>0.15</v>
      </c>
      <c r="M9" s="24">
        <v>11</v>
      </c>
      <c r="N9" s="26" t="s">
        <v>113</v>
      </c>
      <c r="O9" s="26" t="s">
        <v>114</v>
      </c>
      <c r="P9" s="7">
        <v>44197</v>
      </c>
      <c r="Q9" s="5">
        <v>11</v>
      </c>
      <c r="R9" s="71">
        <v>0.25</v>
      </c>
      <c r="S9" s="71">
        <v>0.25</v>
      </c>
      <c r="T9" s="71">
        <v>0.25</v>
      </c>
      <c r="U9" s="71">
        <v>0.25</v>
      </c>
      <c r="V9" s="83">
        <f t="shared" si="9"/>
        <v>0.25</v>
      </c>
      <c r="W9" s="79" t="s">
        <v>550</v>
      </c>
      <c r="X9" s="118">
        <f>3/3</f>
        <v>1</v>
      </c>
      <c r="Y9" s="82" t="s">
        <v>670</v>
      </c>
      <c r="Z9" s="100"/>
      <c r="AA9" s="78" t="str">
        <f t="shared" si="3"/>
        <v>ALTO</v>
      </c>
      <c r="AB9" s="130">
        <f t="shared" si="4"/>
        <v>0.25</v>
      </c>
      <c r="AC9" s="78"/>
      <c r="AD9" s="131">
        <f t="shared" si="5"/>
        <v>1.9225000000000001</v>
      </c>
      <c r="AE9" s="131">
        <f t="shared" si="6"/>
        <v>0.34499999999999997</v>
      </c>
      <c r="AF9" s="131">
        <f t="shared" si="7"/>
        <v>9.2499999999999999E-2</v>
      </c>
      <c r="AG9" s="131">
        <f t="shared" si="8"/>
        <v>3.7499999999999999E-2</v>
      </c>
    </row>
    <row r="10" spans="1:15371" ht="153.75" hidden="1" x14ac:dyDescent="0.25">
      <c r="A10" s="4" t="s">
        <v>26</v>
      </c>
      <c r="B10" s="4" t="s">
        <v>27</v>
      </c>
      <c r="C10" s="70" t="s">
        <v>94</v>
      </c>
      <c r="D10" s="5" t="s">
        <v>22</v>
      </c>
      <c r="E10" s="5" t="s">
        <v>23</v>
      </c>
      <c r="F10" s="25" t="s">
        <v>673</v>
      </c>
      <c r="G10" s="5" t="s">
        <v>24</v>
      </c>
      <c r="H10" s="6" t="s">
        <v>120</v>
      </c>
      <c r="I10" s="6">
        <v>7.69</v>
      </c>
      <c r="J10" s="6">
        <v>1.38</v>
      </c>
      <c r="K10" s="6">
        <v>0.37</v>
      </c>
      <c r="L10" s="6">
        <v>0.15</v>
      </c>
      <c r="M10" s="24">
        <v>2</v>
      </c>
      <c r="N10" s="29" t="s">
        <v>115</v>
      </c>
      <c r="O10" s="26" t="s">
        <v>116</v>
      </c>
      <c r="P10" s="7">
        <v>44287</v>
      </c>
      <c r="Q10" s="8">
        <v>6</v>
      </c>
      <c r="R10" s="9">
        <v>0</v>
      </c>
      <c r="S10" s="9">
        <v>0.5</v>
      </c>
      <c r="T10" s="9">
        <v>0.5</v>
      </c>
      <c r="U10" s="9">
        <v>0</v>
      </c>
      <c r="V10" s="83">
        <f t="shared" si="9"/>
        <v>0</v>
      </c>
      <c r="W10" s="79" t="s">
        <v>549</v>
      </c>
      <c r="X10" s="100"/>
      <c r="Y10" s="100"/>
      <c r="Z10" s="100"/>
      <c r="AA10" s="78" t="str">
        <f t="shared" si="3"/>
        <v>BAJO</v>
      </c>
      <c r="AB10" s="130">
        <f t="shared" si="4"/>
        <v>0</v>
      </c>
      <c r="AC10" s="78"/>
      <c r="AD10" s="131">
        <f t="shared" si="5"/>
        <v>0</v>
      </c>
      <c r="AE10" s="131">
        <f t="shared" si="6"/>
        <v>0</v>
      </c>
      <c r="AF10" s="131">
        <f t="shared" si="7"/>
        <v>0</v>
      </c>
      <c r="AG10" s="131">
        <f t="shared" si="8"/>
        <v>0</v>
      </c>
    </row>
    <row r="11" spans="1:15371" ht="267.75" hidden="1" x14ac:dyDescent="0.25">
      <c r="A11" s="4" t="s">
        <v>26</v>
      </c>
      <c r="B11" s="4" t="s">
        <v>27</v>
      </c>
      <c r="C11" s="70" t="s">
        <v>94</v>
      </c>
      <c r="D11" s="5" t="s">
        <v>22</v>
      </c>
      <c r="E11" s="5" t="s">
        <v>23</v>
      </c>
      <c r="F11" s="25" t="s">
        <v>117</v>
      </c>
      <c r="G11" s="5" t="s">
        <v>24</v>
      </c>
      <c r="H11" s="6" t="s">
        <v>120</v>
      </c>
      <c r="I11" s="6">
        <v>7.69</v>
      </c>
      <c r="J11" s="6">
        <v>1.38</v>
      </c>
      <c r="K11" s="6">
        <v>0.37</v>
      </c>
      <c r="L11" s="6">
        <v>0.15</v>
      </c>
      <c r="M11" s="24">
        <v>3</v>
      </c>
      <c r="N11" s="26" t="s">
        <v>118</v>
      </c>
      <c r="O11" s="26" t="s">
        <v>119</v>
      </c>
      <c r="P11" s="7">
        <v>44287</v>
      </c>
      <c r="Q11" s="8">
        <v>12</v>
      </c>
      <c r="R11" s="9">
        <v>0</v>
      </c>
      <c r="S11" s="9">
        <v>0.33</v>
      </c>
      <c r="T11" s="9">
        <v>0.33</v>
      </c>
      <c r="U11" s="9">
        <v>0.34</v>
      </c>
      <c r="V11" s="83">
        <f t="shared" si="9"/>
        <v>0</v>
      </c>
      <c r="W11" s="79" t="s">
        <v>549</v>
      </c>
      <c r="X11" s="100"/>
      <c r="Y11" s="100"/>
      <c r="Z11" s="100"/>
      <c r="AA11" s="78" t="str">
        <f t="shared" si="3"/>
        <v>BAJO</v>
      </c>
      <c r="AB11" s="130">
        <f t="shared" si="4"/>
        <v>0</v>
      </c>
      <c r="AC11" s="78"/>
      <c r="AD11" s="131">
        <f t="shared" si="5"/>
        <v>0</v>
      </c>
      <c r="AE11" s="131">
        <f t="shared" si="6"/>
        <v>0</v>
      </c>
      <c r="AF11" s="131">
        <f t="shared" si="7"/>
        <v>0</v>
      </c>
      <c r="AG11" s="131">
        <f t="shared" si="8"/>
        <v>0</v>
      </c>
    </row>
    <row r="12" spans="1:15371" ht="76.5" hidden="1" x14ac:dyDescent="0.25">
      <c r="A12" s="72" t="s">
        <v>26</v>
      </c>
      <c r="B12" s="72" t="s">
        <v>27</v>
      </c>
      <c r="C12" s="72" t="s">
        <v>28</v>
      </c>
      <c r="D12" s="11" t="s">
        <v>22</v>
      </c>
      <c r="E12" s="11" t="s">
        <v>23</v>
      </c>
      <c r="F12" s="11" t="s">
        <v>33</v>
      </c>
      <c r="G12" s="11" t="s">
        <v>24</v>
      </c>
      <c r="H12" s="12" t="s">
        <v>120</v>
      </c>
      <c r="I12" s="6">
        <v>7.69</v>
      </c>
      <c r="J12" s="6">
        <v>1.38</v>
      </c>
      <c r="K12" s="6">
        <v>0.37</v>
      </c>
      <c r="L12" s="6">
        <v>0.15</v>
      </c>
      <c r="M12" s="12">
        <v>3</v>
      </c>
      <c r="N12" s="12" t="s">
        <v>34</v>
      </c>
      <c r="O12" s="12" t="s">
        <v>35</v>
      </c>
      <c r="P12" s="13">
        <v>44256</v>
      </c>
      <c r="Q12" s="14">
        <v>9</v>
      </c>
      <c r="R12" s="15">
        <v>0.25</v>
      </c>
      <c r="S12" s="15">
        <v>0.25</v>
      </c>
      <c r="T12" s="15">
        <v>0.25</v>
      </c>
      <c r="U12" s="15">
        <v>0.25</v>
      </c>
      <c r="V12" s="83">
        <f t="shared" si="9"/>
        <v>0.25</v>
      </c>
      <c r="W12" s="79" t="s">
        <v>550</v>
      </c>
      <c r="X12" s="118">
        <f>1/1</f>
        <v>1</v>
      </c>
      <c r="Y12" s="82" t="s">
        <v>671</v>
      </c>
      <c r="Z12" s="100"/>
      <c r="AA12" s="78" t="str">
        <f t="shared" si="3"/>
        <v>ALTO</v>
      </c>
      <c r="AB12" s="130">
        <f t="shared" si="4"/>
        <v>0.25</v>
      </c>
      <c r="AC12" s="78"/>
      <c r="AD12" s="131">
        <f t="shared" si="5"/>
        <v>1.9225000000000001</v>
      </c>
      <c r="AE12" s="131">
        <f t="shared" si="6"/>
        <v>0.34499999999999997</v>
      </c>
      <c r="AF12" s="131">
        <f t="shared" si="7"/>
        <v>9.2499999999999999E-2</v>
      </c>
      <c r="AG12" s="131">
        <f t="shared" si="8"/>
        <v>3.7499999999999999E-2</v>
      </c>
    </row>
    <row r="13" spans="1:15371" ht="76.5" hidden="1" x14ac:dyDescent="0.25">
      <c r="A13" s="72" t="s">
        <v>26</v>
      </c>
      <c r="B13" s="72" t="s">
        <v>27</v>
      </c>
      <c r="C13" s="72" t="s">
        <v>28</v>
      </c>
      <c r="D13" s="11" t="s">
        <v>22</v>
      </c>
      <c r="E13" s="11" t="s">
        <v>23</v>
      </c>
      <c r="F13" s="11" t="s">
        <v>36</v>
      </c>
      <c r="G13" s="11" t="s">
        <v>24</v>
      </c>
      <c r="H13" s="12" t="s">
        <v>120</v>
      </c>
      <c r="I13" s="6">
        <v>7.69</v>
      </c>
      <c r="J13" s="6">
        <v>1.39</v>
      </c>
      <c r="K13" s="6">
        <v>0.37</v>
      </c>
      <c r="L13" s="6">
        <v>0.15</v>
      </c>
      <c r="M13" s="12">
        <v>2</v>
      </c>
      <c r="N13" s="12" t="s">
        <v>37</v>
      </c>
      <c r="O13" s="12" t="s">
        <v>38</v>
      </c>
      <c r="P13" s="13">
        <v>44256</v>
      </c>
      <c r="Q13" s="14">
        <v>9</v>
      </c>
      <c r="R13" s="15"/>
      <c r="S13" s="15">
        <v>0.5</v>
      </c>
      <c r="T13" s="15"/>
      <c r="U13" s="15">
        <v>0.5</v>
      </c>
      <c r="V13" s="83">
        <f t="shared" si="9"/>
        <v>0</v>
      </c>
      <c r="W13" s="79" t="s">
        <v>549</v>
      </c>
      <c r="X13" s="100"/>
      <c r="Y13" s="100"/>
      <c r="Z13" s="100"/>
      <c r="AA13" s="78" t="str">
        <f t="shared" si="3"/>
        <v>BAJO</v>
      </c>
      <c r="AB13" s="130">
        <f t="shared" si="4"/>
        <v>0</v>
      </c>
      <c r="AC13" s="78"/>
      <c r="AD13" s="131">
        <f t="shared" si="5"/>
        <v>0</v>
      </c>
      <c r="AE13" s="131">
        <f t="shared" si="6"/>
        <v>0</v>
      </c>
      <c r="AF13" s="131">
        <f t="shared" si="7"/>
        <v>0</v>
      </c>
      <c r="AG13" s="131">
        <f t="shared" si="8"/>
        <v>0</v>
      </c>
    </row>
    <row r="14" spans="1:15371" ht="76.5" hidden="1" x14ac:dyDescent="0.25">
      <c r="A14" s="72" t="s">
        <v>26</v>
      </c>
      <c r="B14" s="72" t="s">
        <v>27</v>
      </c>
      <c r="C14" s="72" t="s">
        <v>28</v>
      </c>
      <c r="D14" s="11" t="s">
        <v>22</v>
      </c>
      <c r="E14" s="11" t="s">
        <v>23</v>
      </c>
      <c r="F14" s="11" t="s">
        <v>39</v>
      </c>
      <c r="G14" s="11" t="s">
        <v>24</v>
      </c>
      <c r="H14" s="12" t="s">
        <v>120</v>
      </c>
      <c r="I14" s="6">
        <v>7.69</v>
      </c>
      <c r="J14" s="6">
        <v>1.39</v>
      </c>
      <c r="K14" s="6">
        <v>0.37</v>
      </c>
      <c r="L14" s="6">
        <v>0.15</v>
      </c>
      <c r="M14" s="12">
        <v>1</v>
      </c>
      <c r="N14" s="12" t="s">
        <v>40</v>
      </c>
      <c r="O14" s="12" t="s">
        <v>41</v>
      </c>
      <c r="P14" s="13">
        <v>44256</v>
      </c>
      <c r="Q14" s="14">
        <v>9</v>
      </c>
      <c r="R14" s="15"/>
      <c r="S14" s="15"/>
      <c r="T14" s="15">
        <v>1</v>
      </c>
      <c r="U14" s="15"/>
      <c r="V14" s="83">
        <f t="shared" si="9"/>
        <v>0</v>
      </c>
      <c r="W14" s="79" t="s">
        <v>549</v>
      </c>
      <c r="X14" s="100"/>
      <c r="Y14" s="100"/>
      <c r="Z14" s="100"/>
      <c r="AA14" s="78" t="str">
        <f t="shared" si="3"/>
        <v>BAJO</v>
      </c>
      <c r="AB14" s="130">
        <f t="shared" si="4"/>
        <v>0</v>
      </c>
      <c r="AC14" s="78"/>
      <c r="AD14" s="131">
        <f t="shared" si="5"/>
        <v>0</v>
      </c>
      <c r="AE14" s="131">
        <f t="shared" si="6"/>
        <v>0</v>
      </c>
      <c r="AF14" s="131">
        <f t="shared" si="7"/>
        <v>0</v>
      </c>
      <c r="AG14" s="131">
        <f t="shared" si="8"/>
        <v>0</v>
      </c>
    </row>
    <row r="15" spans="1:15371" ht="76.5" hidden="1" x14ac:dyDescent="0.25">
      <c r="A15" s="72" t="s">
        <v>26</v>
      </c>
      <c r="B15" s="72" t="s">
        <v>27</v>
      </c>
      <c r="C15" s="72" t="s">
        <v>28</v>
      </c>
      <c r="D15" s="11" t="s">
        <v>22</v>
      </c>
      <c r="E15" s="11" t="s">
        <v>23</v>
      </c>
      <c r="F15" s="11" t="s">
        <v>42</v>
      </c>
      <c r="G15" s="11" t="s">
        <v>24</v>
      </c>
      <c r="H15" s="12" t="s">
        <v>120</v>
      </c>
      <c r="I15" s="6">
        <v>7.69</v>
      </c>
      <c r="J15" s="6">
        <v>1.39</v>
      </c>
      <c r="K15" s="6">
        <v>0.37</v>
      </c>
      <c r="L15" s="6">
        <v>0.15</v>
      </c>
      <c r="M15" s="12">
        <v>3</v>
      </c>
      <c r="N15" s="12" t="s">
        <v>43</v>
      </c>
      <c r="O15" s="12" t="s">
        <v>44</v>
      </c>
      <c r="P15" s="13">
        <v>44256</v>
      </c>
      <c r="Q15" s="14">
        <v>9</v>
      </c>
      <c r="R15" s="15"/>
      <c r="S15" s="15">
        <v>0.33</v>
      </c>
      <c r="T15" s="15">
        <v>0.33</v>
      </c>
      <c r="U15" s="15">
        <v>0.34</v>
      </c>
      <c r="V15" s="83">
        <f t="shared" si="9"/>
        <v>0</v>
      </c>
      <c r="W15" s="79" t="s">
        <v>549</v>
      </c>
      <c r="X15" s="100"/>
      <c r="Y15" s="100"/>
      <c r="Z15" s="100"/>
      <c r="AA15" s="78" t="str">
        <f t="shared" si="3"/>
        <v>BAJO</v>
      </c>
      <c r="AB15" s="130">
        <f t="shared" si="4"/>
        <v>0</v>
      </c>
      <c r="AC15" s="78"/>
      <c r="AD15" s="131">
        <f t="shared" si="5"/>
        <v>0</v>
      </c>
      <c r="AE15" s="131">
        <f t="shared" si="6"/>
        <v>0</v>
      </c>
      <c r="AF15" s="131">
        <f t="shared" si="7"/>
        <v>0</v>
      </c>
      <c r="AG15" s="131">
        <f t="shared" si="8"/>
        <v>0</v>
      </c>
    </row>
    <row r="16" spans="1:15371" ht="76.5" hidden="1" x14ac:dyDescent="0.25">
      <c r="A16" s="72" t="s">
        <v>26</v>
      </c>
      <c r="B16" s="72" t="s">
        <v>27</v>
      </c>
      <c r="C16" s="72" t="s">
        <v>28</v>
      </c>
      <c r="D16" s="11" t="s">
        <v>22</v>
      </c>
      <c r="E16" s="11" t="s">
        <v>23</v>
      </c>
      <c r="F16" s="11" t="s">
        <v>45</v>
      </c>
      <c r="G16" s="11" t="s">
        <v>24</v>
      </c>
      <c r="H16" s="12" t="s">
        <v>120</v>
      </c>
      <c r="I16" s="6">
        <v>7.69</v>
      </c>
      <c r="J16" s="6">
        <v>1.39</v>
      </c>
      <c r="K16" s="6">
        <v>0.37</v>
      </c>
      <c r="L16" s="6">
        <v>0.15</v>
      </c>
      <c r="M16" s="12">
        <v>3</v>
      </c>
      <c r="N16" s="12" t="s">
        <v>46</v>
      </c>
      <c r="O16" s="12" t="s">
        <v>47</v>
      </c>
      <c r="P16" s="13">
        <v>44256</v>
      </c>
      <c r="Q16" s="14">
        <v>9</v>
      </c>
      <c r="R16" s="15"/>
      <c r="S16" s="15">
        <v>0.33</v>
      </c>
      <c r="T16" s="15">
        <v>0.33</v>
      </c>
      <c r="U16" s="15">
        <v>0.34</v>
      </c>
      <c r="V16" s="83">
        <f t="shared" si="9"/>
        <v>0</v>
      </c>
      <c r="W16" s="79" t="s">
        <v>549</v>
      </c>
      <c r="X16" s="100"/>
      <c r="Y16" s="100"/>
      <c r="Z16" s="100"/>
      <c r="AA16" s="78" t="str">
        <f t="shared" si="3"/>
        <v>BAJO</v>
      </c>
      <c r="AB16" s="130">
        <f t="shared" si="4"/>
        <v>0</v>
      </c>
      <c r="AC16" s="78"/>
      <c r="AD16" s="131">
        <f t="shared" si="5"/>
        <v>0</v>
      </c>
      <c r="AE16" s="131">
        <f t="shared" si="6"/>
        <v>0</v>
      </c>
      <c r="AF16" s="131">
        <f t="shared" si="7"/>
        <v>0</v>
      </c>
      <c r="AG16" s="131">
        <f t="shared" si="8"/>
        <v>0</v>
      </c>
    </row>
    <row r="17" spans="1:33" ht="76.5" hidden="1" x14ac:dyDescent="0.25">
      <c r="A17" s="72" t="s">
        <v>26</v>
      </c>
      <c r="B17" s="72" t="s">
        <v>27</v>
      </c>
      <c r="C17" s="72" t="s">
        <v>28</v>
      </c>
      <c r="D17" s="11" t="s">
        <v>22</v>
      </c>
      <c r="E17" s="11" t="s">
        <v>23</v>
      </c>
      <c r="F17" s="11" t="s">
        <v>48</v>
      </c>
      <c r="G17" s="11" t="s">
        <v>24</v>
      </c>
      <c r="H17" s="12" t="s">
        <v>120</v>
      </c>
      <c r="I17" s="6">
        <v>7.69</v>
      </c>
      <c r="J17" s="6">
        <v>1.39</v>
      </c>
      <c r="K17" s="6">
        <v>0.37</v>
      </c>
      <c r="L17" s="6">
        <v>0.15</v>
      </c>
      <c r="M17" s="16">
        <v>1</v>
      </c>
      <c r="N17" s="12" t="s">
        <v>30</v>
      </c>
      <c r="O17" s="12" t="s">
        <v>31</v>
      </c>
      <c r="P17" s="13">
        <v>44256</v>
      </c>
      <c r="Q17" s="14">
        <v>9</v>
      </c>
      <c r="R17" s="15"/>
      <c r="S17" s="15"/>
      <c r="T17" s="15"/>
      <c r="U17" s="15">
        <v>1</v>
      </c>
      <c r="V17" s="83">
        <f t="shared" si="9"/>
        <v>0</v>
      </c>
      <c r="W17" s="79" t="s">
        <v>549</v>
      </c>
      <c r="X17" s="100"/>
      <c r="Y17" s="100"/>
      <c r="Z17" s="100"/>
      <c r="AA17" s="78" t="str">
        <f t="shared" si="3"/>
        <v>BAJO</v>
      </c>
      <c r="AB17" s="130">
        <f t="shared" si="4"/>
        <v>0</v>
      </c>
      <c r="AC17" s="78"/>
      <c r="AD17" s="131">
        <f t="shared" si="5"/>
        <v>0</v>
      </c>
      <c r="AE17" s="131">
        <f t="shared" si="6"/>
        <v>0</v>
      </c>
      <c r="AF17" s="131">
        <f t="shared" si="7"/>
        <v>0</v>
      </c>
      <c r="AG17" s="131">
        <f t="shared" si="8"/>
        <v>0</v>
      </c>
    </row>
    <row r="18" spans="1:33" s="1" customFormat="1" ht="109.5" hidden="1" customHeight="1" x14ac:dyDescent="0.25">
      <c r="A18" s="4" t="s">
        <v>49</v>
      </c>
      <c r="B18" s="4" t="s">
        <v>50</v>
      </c>
      <c r="C18" s="4" t="s">
        <v>51</v>
      </c>
      <c r="D18" s="5" t="s">
        <v>52</v>
      </c>
      <c r="E18" s="5" t="s">
        <v>23</v>
      </c>
      <c r="F18" s="6" t="s">
        <v>53</v>
      </c>
      <c r="G18" s="6" t="s">
        <v>24</v>
      </c>
      <c r="H18" s="6" t="s">
        <v>54</v>
      </c>
      <c r="I18" s="6">
        <v>6.66</v>
      </c>
      <c r="J18" s="6">
        <v>1.39</v>
      </c>
      <c r="K18" s="6">
        <v>0.37</v>
      </c>
      <c r="L18" s="12">
        <v>0.56999999999999995</v>
      </c>
      <c r="M18" s="6" t="s">
        <v>55</v>
      </c>
      <c r="N18" s="6" t="s">
        <v>56</v>
      </c>
      <c r="O18" s="6" t="s">
        <v>57</v>
      </c>
      <c r="P18" s="7">
        <v>44256</v>
      </c>
      <c r="Q18" s="6">
        <v>9</v>
      </c>
      <c r="R18" s="8"/>
      <c r="S18" s="9"/>
      <c r="T18" s="9"/>
      <c r="U18" s="9">
        <v>1</v>
      </c>
      <c r="V18" s="83">
        <f t="shared" si="9"/>
        <v>0</v>
      </c>
      <c r="W18" s="79" t="s">
        <v>549</v>
      </c>
      <c r="X18" s="128"/>
      <c r="Y18" s="80" t="s">
        <v>787</v>
      </c>
      <c r="Z18" s="80"/>
      <c r="AA18" s="78" t="str">
        <f t="shared" si="3"/>
        <v>BAJO</v>
      </c>
      <c r="AB18" s="130">
        <f t="shared" si="4"/>
        <v>0</v>
      </c>
      <c r="AC18" s="47"/>
      <c r="AD18" s="131">
        <f t="shared" si="5"/>
        <v>0</v>
      </c>
      <c r="AE18" s="131">
        <f t="shared" si="6"/>
        <v>0</v>
      </c>
      <c r="AF18" s="131">
        <f t="shared" si="7"/>
        <v>0</v>
      </c>
      <c r="AG18" s="131">
        <f t="shared" si="8"/>
        <v>0</v>
      </c>
    </row>
    <row r="19" spans="1:33" s="1" customFormat="1" ht="109.5" hidden="1" customHeight="1" x14ac:dyDescent="0.25">
      <c r="A19" s="4" t="s">
        <v>49</v>
      </c>
      <c r="B19" s="4" t="s">
        <v>50</v>
      </c>
      <c r="C19" s="4" t="s">
        <v>51</v>
      </c>
      <c r="D19" s="5" t="s">
        <v>52</v>
      </c>
      <c r="E19" s="5" t="s">
        <v>23</v>
      </c>
      <c r="F19" s="6" t="s">
        <v>58</v>
      </c>
      <c r="G19" s="6" t="s">
        <v>24</v>
      </c>
      <c r="H19" s="6" t="s">
        <v>54</v>
      </c>
      <c r="I19" s="6">
        <v>6.66</v>
      </c>
      <c r="J19" s="6">
        <v>1.39</v>
      </c>
      <c r="K19" s="6">
        <v>0.37</v>
      </c>
      <c r="L19" s="12">
        <v>0.56999999999999995</v>
      </c>
      <c r="M19" s="6" t="s">
        <v>59</v>
      </c>
      <c r="N19" s="6" t="s">
        <v>60</v>
      </c>
      <c r="O19" s="6" t="s">
        <v>61</v>
      </c>
      <c r="P19" s="7">
        <v>44287</v>
      </c>
      <c r="Q19" s="17">
        <v>3</v>
      </c>
      <c r="R19" s="9"/>
      <c r="S19" s="9">
        <v>0.33</v>
      </c>
      <c r="T19" s="9">
        <v>0.33</v>
      </c>
      <c r="U19" s="9">
        <v>0.34</v>
      </c>
      <c r="V19" s="83">
        <f t="shared" si="9"/>
        <v>0</v>
      </c>
      <c r="W19" s="79" t="s">
        <v>549</v>
      </c>
      <c r="X19" s="128"/>
      <c r="Y19" s="80" t="s">
        <v>776</v>
      </c>
      <c r="Z19" s="80" t="s">
        <v>680</v>
      </c>
      <c r="AA19" s="78" t="str">
        <f t="shared" si="3"/>
        <v>BAJO</v>
      </c>
      <c r="AB19" s="130">
        <f t="shared" si="4"/>
        <v>0</v>
      </c>
      <c r="AC19" s="47"/>
      <c r="AD19" s="131">
        <f t="shared" si="5"/>
        <v>0</v>
      </c>
      <c r="AE19" s="131">
        <f t="shared" si="6"/>
        <v>0</v>
      </c>
      <c r="AF19" s="131">
        <f t="shared" si="7"/>
        <v>0</v>
      </c>
      <c r="AG19" s="131">
        <f t="shared" si="8"/>
        <v>0</v>
      </c>
    </row>
    <row r="20" spans="1:33" s="1" customFormat="1" ht="109.5" hidden="1" customHeight="1" x14ac:dyDescent="0.25">
      <c r="A20" s="30" t="s">
        <v>457</v>
      </c>
      <c r="B20" s="4" t="s">
        <v>62</v>
      </c>
      <c r="C20" s="4" t="s">
        <v>63</v>
      </c>
      <c r="D20" s="5" t="s">
        <v>52</v>
      </c>
      <c r="E20" s="5" t="s">
        <v>23</v>
      </c>
      <c r="F20" s="6" t="s">
        <v>64</v>
      </c>
      <c r="G20" s="6" t="s">
        <v>24</v>
      </c>
      <c r="H20" s="6" t="s">
        <v>54</v>
      </c>
      <c r="I20" s="6">
        <v>6.66</v>
      </c>
      <c r="J20" s="6">
        <v>1.39</v>
      </c>
      <c r="K20" s="6">
        <v>0.37</v>
      </c>
      <c r="L20" s="12">
        <v>1.66</v>
      </c>
      <c r="M20" s="6" t="s">
        <v>65</v>
      </c>
      <c r="N20" s="6" t="s">
        <v>66</v>
      </c>
      <c r="O20" s="6" t="s">
        <v>67</v>
      </c>
      <c r="P20" s="7">
        <v>44228</v>
      </c>
      <c r="Q20" s="6">
        <v>11</v>
      </c>
      <c r="R20" s="9">
        <v>0.2</v>
      </c>
      <c r="S20" s="9">
        <v>0.25</v>
      </c>
      <c r="T20" s="9">
        <v>0.25</v>
      </c>
      <c r="U20" s="9">
        <v>0.3</v>
      </c>
      <c r="V20" s="83">
        <f t="shared" si="9"/>
        <v>0.2</v>
      </c>
      <c r="W20" s="79" t="s">
        <v>550</v>
      </c>
      <c r="X20" s="128">
        <f>1/1</f>
        <v>1</v>
      </c>
      <c r="Y20" s="80" t="s">
        <v>788</v>
      </c>
      <c r="Z20" s="80" t="s">
        <v>686</v>
      </c>
      <c r="AA20" s="78" t="str">
        <f t="shared" si="3"/>
        <v>ALTO</v>
      </c>
      <c r="AB20" s="130">
        <f t="shared" si="4"/>
        <v>0.2</v>
      </c>
      <c r="AC20" s="47"/>
      <c r="AD20" s="131">
        <f t="shared" si="5"/>
        <v>1.3320000000000001</v>
      </c>
      <c r="AE20" s="131">
        <f t="shared" si="6"/>
        <v>0.27799999999999997</v>
      </c>
      <c r="AF20" s="131">
        <f t="shared" si="7"/>
        <v>7.3999999999999996E-2</v>
      </c>
      <c r="AG20" s="131">
        <f t="shared" si="8"/>
        <v>0.33200000000000002</v>
      </c>
    </row>
    <row r="21" spans="1:33" s="1" customFormat="1" ht="116.25" hidden="1" customHeight="1" x14ac:dyDescent="0.25">
      <c r="A21" s="30" t="s">
        <v>457</v>
      </c>
      <c r="B21" s="4" t="s">
        <v>62</v>
      </c>
      <c r="C21" s="4" t="s">
        <v>68</v>
      </c>
      <c r="D21" s="5" t="s">
        <v>52</v>
      </c>
      <c r="E21" s="5" t="s">
        <v>23</v>
      </c>
      <c r="F21" s="5" t="s">
        <v>69</v>
      </c>
      <c r="G21" s="6" t="s">
        <v>24</v>
      </c>
      <c r="H21" s="6" t="s">
        <v>54</v>
      </c>
      <c r="I21" s="6">
        <v>6.66</v>
      </c>
      <c r="J21" s="6">
        <v>1.39</v>
      </c>
      <c r="K21" s="6">
        <v>0.37</v>
      </c>
      <c r="L21" s="12">
        <v>1.66</v>
      </c>
      <c r="M21" s="6" t="s">
        <v>70</v>
      </c>
      <c r="N21" s="6" t="s">
        <v>71</v>
      </c>
      <c r="O21" s="6" t="s">
        <v>72</v>
      </c>
      <c r="P21" s="7">
        <v>44256</v>
      </c>
      <c r="Q21" s="17">
        <v>9</v>
      </c>
      <c r="R21" s="9">
        <v>0.2</v>
      </c>
      <c r="S21" s="9">
        <v>0.25</v>
      </c>
      <c r="T21" s="9">
        <v>0.25</v>
      </c>
      <c r="U21" s="9">
        <v>0.3</v>
      </c>
      <c r="V21" s="83">
        <f t="shared" si="9"/>
        <v>0.2</v>
      </c>
      <c r="W21" s="79" t="s">
        <v>550</v>
      </c>
      <c r="X21" s="128">
        <f>1/1</f>
        <v>1</v>
      </c>
      <c r="Y21" s="80" t="s">
        <v>789</v>
      </c>
      <c r="Z21" s="80" t="s">
        <v>681</v>
      </c>
      <c r="AA21" s="78" t="str">
        <f t="shared" si="3"/>
        <v>ALTO</v>
      </c>
      <c r="AB21" s="130">
        <f t="shared" si="4"/>
        <v>0.2</v>
      </c>
      <c r="AC21" s="47"/>
      <c r="AD21" s="131">
        <f t="shared" si="5"/>
        <v>1.3320000000000001</v>
      </c>
      <c r="AE21" s="131">
        <f t="shared" si="6"/>
        <v>0.27799999999999997</v>
      </c>
      <c r="AF21" s="131">
        <f t="shared" si="7"/>
        <v>7.3999999999999996E-2</v>
      </c>
      <c r="AG21" s="131">
        <f t="shared" si="8"/>
        <v>0.33200000000000002</v>
      </c>
    </row>
    <row r="22" spans="1:33" s="1" customFormat="1" ht="116.25" hidden="1" customHeight="1" x14ac:dyDescent="0.25">
      <c r="A22" s="4" t="s">
        <v>49</v>
      </c>
      <c r="B22" s="4" t="s">
        <v>50</v>
      </c>
      <c r="C22" s="4" t="s">
        <v>73</v>
      </c>
      <c r="D22" s="5" t="s">
        <v>52</v>
      </c>
      <c r="E22" s="5" t="s">
        <v>23</v>
      </c>
      <c r="F22" s="5" t="s">
        <v>74</v>
      </c>
      <c r="G22" s="6" t="s">
        <v>24</v>
      </c>
      <c r="H22" s="6" t="s">
        <v>54</v>
      </c>
      <c r="I22" s="6">
        <v>6.66</v>
      </c>
      <c r="J22" s="6">
        <v>1.39</v>
      </c>
      <c r="K22" s="6">
        <v>0.37</v>
      </c>
      <c r="L22" s="12">
        <v>0.56999999999999995</v>
      </c>
      <c r="M22" s="6" t="s">
        <v>75</v>
      </c>
      <c r="N22" s="6" t="s">
        <v>76</v>
      </c>
      <c r="O22" s="6" t="s">
        <v>77</v>
      </c>
      <c r="P22" s="7">
        <v>44301</v>
      </c>
      <c r="Q22" s="17">
        <v>9</v>
      </c>
      <c r="R22" s="8"/>
      <c r="S22" s="9">
        <v>0.33</v>
      </c>
      <c r="T22" s="9">
        <v>0.33</v>
      </c>
      <c r="U22" s="9">
        <v>0.34</v>
      </c>
      <c r="V22" s="83">
        <f t="shared" si="9"/>
        <v>0</v>
      </c>
      <c r="W22" s="79" t="s">
        <v>549</v>
      </c>
      <c r="X22" s="128"/>
      <c r="Y22" s="80" t="s">
        <v>777</v>
      </c>
      <c r="Z22" s="80" t="s">
        <v>682</v>
      </c>
      <c r="AA22" s="78" t="str">
        <f t="shared" si="3"/>
        <v>BAJO</v>
      </c>
      <c r="AB22" s="130">
        <f t="shared" si="4"/>
        <v>0</v>
      </c>
      <c r="AC22" s="47"/>
      <c r="AD22" s="131">
        <f t="shared" si="5"/>
        <v>0</v>
      </c>
      <c r="AE22" s="131">
        <f t="shared" si="6"/>
        <v>0</v>
      </c>
      <c r="AF22" s="131">
        <f t="shared" si="7"/>
        <v>0</v>
      </c>
      <c r="AG22" s="131">
        <f t="shared" si="8"/>
        <v>0</v>
      </c>
    </row>
    <row r="23" spans="1:33" s="1" customFormat="1" ht="73.5" hidden="1" customHeight="1" x14ac:dyDescent="0.25">
      <c r="A23" s="30" t="s">
        <v>457</v>
      </c>
      <c r="B23" s="4" t="s">
        <v>62</v>
      </c>
      <c r="C23" s="4" t="s">
        <v>68</v>
      </c>
      <c r="D23" s="5" t="s">
        <v>52</v>
      </c>
      <c r="E23" s="5" t="s">
        <v>23</v>
      </c>
      <c r="F23" s="6" t="s">
        <v>78</v>
      </c>
      <c r="G23" s="6" t="s">
        <v>24</v>
      </c>
      <c r="H23" s="6" t="s">
        <v>54</v>
      </c>
      <c r="I23" s="6">
        <v>6.67</v>
      </c>
      <c r="J23" s="6">
        <v>1.39</v>
      </c>
      <c r="K23" s="6">
        <v>0.37</v>
      </c>
      <c r="L23" s="12">
        <v>1.66</v>
      </c>
      <c r="M23" s="6" t="s">
        <v>79</v>
      </c>
      <c r="N23" s="6" t="s">
        <v>80</v>
      </c>
      <c r="O23" s="5" t="s">
        <v>80</v>
      </c>
      <c r="P23" s="7">
        <v>44470</v>
      </c>
      <c r="Q23" s="17"/>
      <c r="R23" s="8"/>
      <c r="S23" s="9"/>
      <c r="T23" s="9"/>
      <c r="U23" s="9">
        <v>1</v>
      </c>
      <c r="V23" s="83">
        <f t="shared" si="9"/>
        <v>0</v>
      </c>
      <c r="W23" s="79" t="s">
        <v>549</v>
      </c>
      <c r="X23" s="128"/>
      <c r="Y23" s="80" t="s">
        <v>778</v>
      </c>
      <c r="Z23" s="80" t="s">
        <v>683</v>
      </c>
      <c r="AA23" s="78" t="str">
        <f t="shared" si="3"/>
        <v>BAJO</v>
      </c>
      <c r="AB23" s="130">
        <f t="shared" si="4"/>
        <v>0</v>
      </c>
      <c r="AC23" s="47"/>
      <c r="AD23" s="131">
        <f t="shared" si="5"/>
        <v>0</v>
      </c>
      <c r="AE23" s="131">
        <f t="shared" si="6"/>
        <v>0</v>
      </c>
      <c r="AF23" s="131">
        <f t="shared" si="7"/>
        <v>0</v>
      </c>
      <c r="AG23" s="131">
        <f t="shared" si="8"/>
        <v>0</v>
      </c>
    </row>
    <row r="24" spans="1:33" s="1" customFormat="1" ht="73.5" hidden="1" customHeight="1" x14ac:dyDescent="0.25">
      <c r="A24" s="4" t="s">
        <v>49</v>
      </c>
      <c r="B24" s="4" t="s">
        <v>50</v>
      </c>
      <c r="C24" s="4" t="s">
        <v>51</v>
      </c>
      <c r="D24" s="5" t="s">
        <v>52</v>
      </c>
      <c r="E24" s="5" t="s">
        <v>23</v>
      </c>
      <c r="F24" s="6" t="s">
        <v>81</v>
      </c>
      <c r="G24" s="6" t="s">
        <v>24</v>
      </c>
      <c r="H24" s="6" t="s">
        <v>54</v>
      </c>
      <c r="I24" s="6">
        <v>6.67</v>
      </c>
      <c r="J24" s="6">
        <v>1.39</v>
      </c>
      <c r="K24" s="6">
        <v>0.37</v>
      </c>
      <c r="L24" s="12">
        <v>0.56999999999999995</v>
      </c>
      <c r="M24" s="6" t="s">
        <v>82</v>
      </c>
      <c r="N24" s="6" t="s">
        <v>83</v>
      </c>
      <c r="O24" s="5" t="s">
        <v>84</v>
      </c>
      <c r="P24" s="7">
        <v>44362</v>
      </c>
      <c r="Q24" s="17">
        <v>6</v>
      </c>
      <c r="R24" s="8"/>
      <c r="S24" s="9"/>
      <c r="T24" s="9">
        <v>0.5</v>
      </c>
      <c r="U24" s="9">
        <v>0.5</v>
      </c>
      <c r="V24" s="83">
        <f t="shared" si="9"/>
        <v>0</v>
      </c>
      <c r="W24" s="79" t="s">
        <v>549</v>
      </c>
      <c r="X24" s="128"/>
      <c r="Y24" s="80" t="s">
        <v>779</v>
      </c>
      <c r="Z24" s="80" t="s">
        <v>682</v>
      </c>
      <c r="AA24" s="78" t="str">
        <f t="shared" si="3"/>
        <v>BAJO</v>
      </c>
      <c r="AB24" s="130">
        <f t="shared" si="4"/>
        <v>0</v>
      </c>
      <c r="AC24" s="47"/>
      <c r="AD24" s="131">
        <f t="shared" si="5"/>
        <v>0</v>
      </c>
      <c r="AE24" s="131">
        <f t="shared" si="6"/>
        <v>0</v>
      </c>
      <c r="AF24" s="131">
        <f t="shared" si="7"/>
        <v>0</v>
      </c>
      <c r="AG24" s="131">
        <f t="shared" si="8"/>
        <v>0</v>
      </c>
    </row>
    <row r="25" spans="1:33" s="2" customFormat="1" ht="75" hidden="1" customHeight="1" x14ac:dyDescent="0.25">
      <c r="A25" s="30" t="s">
        <v>457</v>
      </c>
      <c r="B25" s="4" t="s">
        <v>62</v>
      </c>
      <c r="C25" s="4" t="s">
        <v>63</v>
      </c>
      <c r="D25" s="5" t="s">
        <v>52</v>
      </c>
      <c r="E25" s="5" t="s">
        <v>23</v>
      </c>
      <c r="F25" s="6" t="s">
        <v>85</v>
      </c>
      <c r="G25" s="6" t="s">
        <v>24</v>
      </c>
      <c r="H25" s="6" t="s">
        <v>54</v>
      </c>
      <c r="I25" s="6">
        <v>6.67</v>
      </c>
      <c r="J25" s="6">
        <v>1.39</v>
      </c>
      <c r="K25" s="6">
        <v>0.37</v>
      </c>
      <c r="L25" s="12">
        <v>1.67</v>
      </c>
      <c r="M25" s="6" t="s">
        <v>86</v>
      </c>
      <c r="N25" s="6" t="s">
        <v>87</v>
      </c>
      <c r="O25" s="5" t="s">
        <v>88</v>
      </c>
      <c r="P25" s="7">
        <v>44361</v>
      </c>
      <c r="Q25" s="17">
        <v>6</v>
      </c>
      <c r="R25" s="8"/>
      <c r="S25" s="9">
        <v>0.33</v>
      </c>
      <c r="T25" s="9">
        <v>0.33</v>
      </c>
      <c r="U25" s="9">
        <v>0.34</v>
      </c>
      <c r="V25" s="83">
        <f t="shared" si="9"/>
        <v>0</v>
      </c>
      <c r="W25" s="79" t="s">
        <v>549</v>
      </c>
      <c r="X25" s="128"/>
      <c r="Y25" s="80" t="s">
        <v>780</v>
      </c>
      <c r="Z25" s="82" t="s">
        <v>682</v>
      </c>
      <c r="AA25" s="78" t="str">
        <f t="shared" si="3"/>
        <v>BAJO</v>
      </c>
      <c r="AB25" s="130">
        <f t="shared" si="4"/>
        <v>0</v>
      </c>
      <c r="AC25" s="81"/>
      <c r="AD25" s="131">
        <f t="shared" si="5"/>
        <v>0</v>
      </c>
      <c r="AE25" s="131">
        <f t="shared" si="6"/>
        <v>0</v>
      </c>
      <c r="AF25" s="131">
        <f t="shared" si="7"/>
        <v>0</v>
      </c>
      <c r="AG25" s="131">
        <f t="shared" si="8"/>
        <v>0</v>
      </c>
    </row>
    <row r="26" spans="1:33" s="2" customFormat="1" ht="409.5" hidden="1" x14ac:dyDescent="0.25">
      <c r="A26" s="30" t="s">
        <v>457</v>
      </c>
      <c r="B26" s="4" t="s">
        <v>62</v>
      </c>
      <c r="C26" s="18" t="s">
        <v>89</v>
      </c>
      <c r="D26" s="5" t="s">
        <v>52</v>
      </c>
      <c r="E26" s="5" t="s">
        <v>23</v>
      </c>
      <c r="F26" s="18" t="s">
        <v>90</v>
      </c>
      <c r="G26" s="6" t="s">
        <v>24</v>
      </c>
      <c r="H26" s="6" t="s">
        <v>54</v>
      </c>
      <c r="I26" s="6">
        <v>6.67</v>
      </c>
      <c r="J26" s="6">
        <v>1.39</v>
      </c>
      <c r="K26" s="6">
        <v>0.37</v>
      </c>
      <c r="L26" s="12">
        <v>1.67</v>
      </c>
      <c r="M26" s="18" t="s">
        <v>91</v>
      </c>
      <c r="N26" s="18" t="s">
        <v>92</v>
      </c>
      <c r="O26" s="18" t="s">
        <v>93</v>
      </c>
      <c r="P26" s="19">
        <v>44243</v>
      </c>
      <c r="Q26" s="18">
        <v>11</v>
      </c>
      <c r="R26" s="20">
        <v>0.25</v>
      </c>
      <c r="S26" s="20">
        <v>0.25</v>
      </c>
      <c r="T26" s="20">
        <v>0.25</v>
      </c>
      <c r="U26" s="20">
        <v>0.25</v>
      </c>
      <c r="V26" s="83">
        <f t="shared" si="9"/>
        <v>0.25</v>
      </c>
      <c r="W26" s="79" t="s">
        <v>550</v>
      </c>
      <c r="X26" s="128">
        <f>1/1</f>
        <v>1</v>
      </c>
      <c r="Y26" s="82" t="s">
        <v>781</v>
      </c>
      <c r="Z26" s="82" t="s">
        <v>687</v>
      </c>
      <c r="AA26" s="78" t="str">
        <f t="shared" si="3"/>
        <v>ALTO</v>
      </c>
      <c r="AB26" s="130">
        <f t="shared" si="4"/>
        <v>0.25</v>
      </c>
      <c r="AC26" s="81"/>
      <c r="AD26" s="131">
        <f t="shared" si="5"/>
        <v>1.6675</v>
      </c>
      <c r="AE26" s="131">
        <f t="shared" si="6"/>
        <v>0.34749999999999998</v>
      </c>
      <c r="AF26" s="131">
        <f t="shared" si="7"/>
        <v>9.2499999999999999E-2</v>
      </c>
      <c r="AG26" s="131">
        <f t="shared" si="8"/>
        <v>0.41749999999999998</v>
      </c>
    </row>
    <row r="27" spans="1:33" ht="76.5" hidden="1" x14ac:dyDescent="0.25">
      <c r="A27" s="72" t="s">
        <v>26</v>
      </c>
      <c r="B27" s="72" t="s">
        <v>27</v>
      </c>
      <c r="C27" s="72" t="s">
        <v>28</v>
      </c>
      <c r="D27" s="11" t="s">
        <v>52</v>
      </c>
      <c r="E27" s="11" t="s">
        <v>23</v>
      </c>
      <c r="F27" s="11" t="s">
        <v>33</v>
      </c>
      <c r="G27" s="12" t="s">
        <v>24</v>
      </c>
      <c r="H27" s="12" t="s">
        <v>54</v>
      </c>
      <c r="I27" s="6">
        <v>6.67</v>
      </c>
      <c r="J27" s="6">
        <v>1.39</v>
      </c>
      <c r="K27" s="6">
        <v>0.37</v>
      </c>
      <c r="L27" s="6">
        <v>0.15</v>
      </c>
      <c r="M27" s="12">
        <v>3</v>
      </c>
      <c r="N27" s="12" t="s">
        <v>34</v>
      </c>
      <c r="O27" s="12" t="s">
        <v>35</v>
      </c>
      <c r="P27" s="13">
        <v>44256</v>
      </c>
      <c r="Q27" s="14">
        <v>9</v>
      </c>
      <c r="R27" s="15">
        <v>0.25</v>
      </c>
      <c r="S27" s="15">
        <v>0.25</v>
      </c>
      <c r="T27" s="15">
        <v>0.25</v>
      </c>
      <c r="U27" s="15">
        <v>0.25</v>
      </c>
      <c r="V27" s="83">
        <f t="shared" si="9"/>
        <v>0.25</v>
      </c>
      <c r="W27" s="79" t="s">
        <v>550</v>
      </c>
      <c r="X27" s="128">
        <f>1/1</f>
        <v>1</v>
      </c>
      <c r="Y27" s="98" t="s">
        <v>782</v>
      </c>
      <c r="Z27" s="98"/>
      <c r="AA27" s="78" t="str">
        <f t="shared" si="3"/>
        <v>ALTO</v>
      </c>
      <c r="AB27" s="130">
        <f t="shared" si="4"/>
        <v>0.25</v>
      </c>
      <c r="AC27" s="78"/>
      <c r="AD27" s="131">
        <f t="shared" si="5"/>
        <v>1.6675</v>
      </c>
      <c r="AE27" s="131">
        <f t="shared" si="6"/>
        <v>0.34749999999999998</v>
      </c>
      <c r="AF27" s="131">
        <f t="shared" si="7"/>
        <v>9.2499999999999999E-2</v>
      </c>
      <c r="AG27" s="131">
        <f t="shared" si="8"/>
        <v>3.7499999999999999E-2</v>
      </c>
    </row>
    <row r="28" spans="1:33" ht="105" hidden="1" x14ac:dyDescent="0.25">
      <c r="A28" s="72" t="s">
        <v>26</v>
      </c>
      <c r="B28" s="72" t="s">
        <v>27</v>
      </c>
      <c r="C28" s="72" t="s">
        <v>28</v>
      </c>
      <c r="D28" s="11" t="s">
        <v>52</v>
      </c>
      <c r="E28" s="11" t="s">
        <v>23</v>
      </c>
      <c r="F28" s="11" t="s">
        <v>36</v>
      </c>
      <c r="G28" s="12" t="s">
        <v>24</v>
      </c>
      <c r="H28" s="12" t="s">
        <v>54</v>
      </c>
      <c r="I28" s="6">
        <v>6.67</v>
      </c>
      <c r="J28" s="6">
        <v>1.39</v>
      </c>
      <c r="K28" s="6">
        <v>0.37</v>
      </c>
      <c r="L28" s="6">
        <v>0.15</v>
      </c>
      <c r="M28" s="12">
        <v>2</v>
      </c>
      <c r="N28" s="12" t="s">
        <v>37</v>
      </c>
      <c r="O28" s="12" t="s">
        <v>38</v>
      </c>
      <c r="P28" s="13">
        <v>44287</v>
      </c>
      <c r="Q28" s="14">
        <v>9</v>
      </c>
      <c r="R28" s="15"/>
      <c r="S28" s="15">
        <v>0.5</v>
      </c>
      <c r="T28" s="15"/>
      <c r="U28" s="15">
        <v>0.5</v>
      </c>
      <c r="V28" s="83">
        <f t="shared" si="9"/>
        <v>0</v>
      </c>
      <c r="W28" s="79" t="s">
        <v>549</v>
      </c>
      <c r="X28" s="128"/>
      <c r="Y28" s="98" t="s">
        <v>783</v>
      </c>
      <c r="Z28" s="82" t="s">
        <v>682</v>
      </c>
      <c r="AA28" s="78" t="str">
        <f t="shared" si="3"/>
        <v>BAJO</v>
      </c>
      <c r="AB28" s="130">
        <f t="shared" si="4"/>
        <v>0</v>
      </c>
      <c r="AC28" s="78"/>
      <c r="AD28" s="131">
        <f t="shared" si="5"/>
        <v>0</v>
      </c>
      <c r="AE28" s="131">
        <f t="shared" si="6"/>
        <v>0</v>
      </c>
      <c r="AF28" s="131">
        <f t="shared" si="7"/>
        <v>0</v>
      </c>
      <c r="AG28" s="131">
        <f t="shared" si="8"/>
        <v>0</v>
      </c>
    </row>
    <row r="29" spans="1:33" ht="76.5" hidden="1" x14ac:dyDescent="0.25">
      <c r="A29" s="72" t="s">
        <v>26</v>
      </c>
      <c r="B29" s="72" t="s">
        <v>27</v>
      </c>
      <c r="C29" s="72" t="s">
        <v>28</v>
      </c>
      <c r="D29" s="11" t="s">
        <v>52</v>
      </c>
      <c r="E29" s="11" t="s">
        <v>23</v>
      </c>
      <c r="F29" s="11" t="s">
        <v>39</v>
      </c>
      <c r="G29" s="12" t="s">
        <v>24</v>
      </c>
      <c r="H29" s="12" t="s">
        <v>54</v>
      </c>
      <c r="I29" s="6">
        <v>6.67</v>
      </c>
      <c r="J29" s="6">
        <v>1.39</v>
      </c>
      <c r="K29" s="6">
        <v>0.37</v>
      </c>
      <c r="L29" s="6">
        <v>0.15</v>
      </c>
      <c r="M29" s="12">
        <v>1</v>
      </c>
      <c r="N29" s="12" t="s">
        <v>40</v>
      </c>
      <c r="O29" s="12" t="s">
        <v>41</v>
      </c>
      <c r="P29" s="13">
        <v>44378</v>
      </c>
      <c r="Q29" s="14">
        <v>9</v>
      </c>
      <c r="R29" s="15"/>
      <c r="S29" s="15"/>
      <c r="T29" s="15">
        <v>1</v>
      </c>
      <c r="U29" s="15"/>
      <c r="V29" s="83">
        <f t="shared" si="9"/>
        <v>0</v>
      </c>
      <c r="W29" s="79" t="s">
        <v>549</v>
      </c>
      <c r="X29" s="128"/>
      <c r="Y29" s="98" t="s">
        <v>784</v>
      </c>
      <c r="Z29" s="98"/>
      <c r="AA29" s="78" t="str">
        <f t="shared" si="3"/>
        <v>BAJO</v>
      </c>
      <c r="AB29" s="130">
        <f t="shared" si="4"/>
        <v>0</v>
      </c>
      <c r="AC29" s="78"/>
      <c r="AD29" s="131">
        <f t="shared" si="5"/>
        <v>0</v>
      </c>
      <c r="AE29" s="131">
        <f t="shared" si="6"/>
        <v>0</v>
      </c>
      <c r="AF29" s="131">
        <f t="shared" si="7"/>
        <v>0</v>
      </c>
      <c r="AG29" s="131">
        <f t="shared" si="8"/>
        <v>0</v>
      </c>
    </row>
    <row r="30" spans="1:33" ht="76.5" hidden="1" x14ac:dyDescent="0.25">
      <c r="A30" s="72" t="s">
        <v>26</v>
      </c>
      <c r="B30" s="72" t="s">
        <v>27</v>
      </c>
      <c r="C30" s="72" t="s">
        <v>28</v>
      </c>
      <c r="D30" s="11" t="s">
        <v>52</v>
      </c>
      <c r="E30" s="11" t="s">
        <v>23</v>
      </c>
      <c r="F30" s="11" t="s">
        <v>42</v>
      </c>
      <c r="G30" s="12" t="s">
        <v>24</v>
      </c>
      <c r="H30" s="12" t="s">
        <v>54</v>
      </c>
      <c r="I30" s="6">
        <v>6.67</v>
      </c>
      <c r="J30" s="6">
        <v>1.39</v>
      </c>
      <c r="K30" s="6">
        <v>0.37</v>
      </c>
      <c r="L30" s="6">
        <v>0.15</v>
      </c>
      <c r="M30" s="12">
        <v>3</v>
      </c>
      <c r="N30" s="12" t="s">
        <v>43</v>
      </c>
      <c r="O30" s="12" t="s">
        <v>44</v>
      </c>
      <c r="P30" s="13">
        <v>44287</v>
      </c>
      <c r="Q30" s="14">
        <v>9</v>
      </c>
      <c r="R30" s="15"/>
      <c r="S30" s="15">
        <v>0.33</v>
      </c>
      <c r="T30" s="15">
        <v>0.33</v>
      </c>
      <c r="U30" s="15">
        <v>0.34</v>
      </c>
      <c r="V30" s="83">
        <f t="shared" si="9"/>
        <v>0</v>
      </c>
      <c r="W30" s="79" t="s">
        <v>549</v>
      </c>
      <c r="X30" s="128"/>
      <c r="Y30" s="98" t="s">
        <v>785</v>
      </c>
      <c r="Z30" s="98"/>
      <c r="AA30" s="78" t="str">
        <f t="shared" si="3"/>
        <v>BAJO</v>
      </c>
      <c r="AB30" s="130">
        <f t="shared" si="4"/>
        <v>0</v>
      </c>
      <c r="AC30" s="78"/>
      <c r="AD30" s="131">
        <f t="shared" si="5"/>
        <v>0</v>
      </c>
      <c r="AE30" s="131">
        <f t="shared" si="6"/>
        <v>0</v>
      </c>
      <c r="AF30" s="131">
        <f t="shared" si="7"/>
        <v>0</v>
      </c>
      <c r="AG30" s="131">
        <f t="shared" si="8"/>
        <v>0</v>
      </c>
    </row>
    <row r="31" spans="1:33" ht="105" hidden="1" x14ac:dyDescent="0.25">
      <c r="A31" s="72" t="s">
        <v>26</v>
      </c>
      <c r="B31" s="72" t="s">
        <v>27</v>
      </c>
      <c r="C31" s="72" t="s">
        <v>28</v>
      </c>
      <c r="D31" s="11" t="s">
        <v>52</v>
      </c>
      <c r="E31" s="11" t="s">
        <v>23</v>
      </c>
      <c r="F31" s="11" t="s">
        <v>45</v>
      </c>
      <c r="G31" s="12" t="s">
        <v>24</v>
      </c>
      <c r="H31" s="12" t="s">
        <v>54</v>
      </c>
      <c r="I31" s="6">
        <v>6.67</v>
      </c>
      <c r="J31" s="6">
        <v>1.39</v>
      </c>
      <c r="K31" s="6">
        <v>0.37</v>
      </c>
      <c r="L31" s="6">
        <v>0.15</v>
      </c>
      <c r="M31" s="12">
        <v>3</v>
      </c>
      <c r="N31" s="12" t="s">
        <v>46</v>
      </c>
      <c r="O31" s="12" t="s">
        <v>47</v>
      </c>
      <c r="P31" s="13">
        <v>44287</v>
      </c>
      <c r="Q31" s="14">
        <v>9</v>
      </c>
      <c r="R31" s="15"/>
      <c r="S31" s="15">
        <v>0.33</v>
      </c>
      <c r="T31" s="15">
        <v>0.33</v>
      </c>
      <c r="U31" s="15">
        <v>0.34</v>
      </c>
      <c r="V31" s="83">
        <f t="shared" si="9"/>
        <v>0</v>
      </c>
      <c r="W31" s="79" t="s">
        <v>549</v>
      </c>
      <c r="X31" s="128"/>
      <c r="Y31" s="98" t="s">
        <v>684</v>
      </c>
      <c r="Z31" s="98" t="s">
        <v>684</v>
      </c>
      <c r="AA31" s="78" t="str">
        <f t="shared" si="3"/>
        <v>BAJO</v>
      </c>
      <c r="AB31" s="130">
        <f t="shared" si="4"/>
        <v>0</v>
      </c>
      <c r="AC31" s="78"/>
      <c r="AD31" s="131">
        <f t="shared" si="5"/>
        <v>0</v>
      </c>
      <c r="AE31" s="131">
        <f t="shared" si="6"/>
        <v>0</v>
      </c>
      <c r="AF31" s="131">
        <f t="shared" si="7"/>
        <v>0</v>
      </c>
      <c r="AG31" s="131">
        <f t="shared" si="8"/>
        <v>0</v>
      </c>
    </row>
    <row r="32" spans="1:33" ht="76.5" hidden="1" x14ac:dyDescent="0.25">
      <c r="A32" s="72" t="s">
        <v>26</v>
      </c>
      <c r="B32" s="72" t="s">
        <v>27</v>
      </c>
      <c r="C32" s="72" t="s">
        <v>28</v>
      </c>
      <c r="D32" s="11" t="s">
        <v>52</v>
      </c>
      <c r="E32" s="11" t="s">
        <v>23</v>
      </c>
      <c r="F32" s="11" t="s">
        <v>48</v>
      </c>
      <c r="G32" s="12" t="s">
        <v>24</v>
      </c>
      <c r="H32" s="12" t="s">
        <v>54</v>
      </c>
      <c r="I32" s="6">
        <v>6.67</v>
      </c>
      <c r="J32" s="6">
        <v>1.39</v>
      </c>
      <c r="K32" s="6">
        <v>0.37</v>
      </c>
      <c r="L32" s="6">
        <v>0.15</v>
      </c>
      <c r="M32" s="16">
        <v>1</v>
      </c>
      <c r="N32" s="12" t="s">
        <v>30</v>
      </c>
      <c r="O32" s="12" t="s">
        <v>31</v>
      </c>
      <c r="P32" s="13">
        <v>44256</v>
      </c>
      <c r="Q32" s="14">
        <v>9</v>
      </c>
      <c r="R32" s="15"/>
      <c r="S32" s="15"/>
      <c r="T32" s="15"/>
      <c r="U32" s="15">
        <v>1</v>
      </c>
      <c r="V32" s="83">
        <f t="shared" si="9"/>
        <v>0</v>
      </c>
      <c r="W32" s="79" t="s">
        <v>549</v>
      </c>
      <c r="X32" s="128"/>
      <c r="Y32" s="98" t="s">
        <v>786</v>
      </c>
      <c r="Z32" s="98" t="s">
        <v>685</v>
      </c>
      <c r="AA32" s="78" t="str">
        <f t="shared" si="3"/>
        <v>BAJO</v>
      </c>
      <c r="AB32" s="130">
        <f t="shared" si="4"/>
        <v>0</v>
      </c>
      <c r="AC32" s="78"/>
      <c r="AD32" s="131">
        <f t="shared" si="5"/>
        <v>0</v>
      </c>
      <c r="AE32" s="131">
        <f t="shared" si="6"/>
        <v>0</v>
      </c>
      <c r="AF32" s="131">
        <f t="shared" si="7"/>
        <v>0</v>
      </c>
      <c r="AG32" s="131">
        <f t="shared" si="8"/>
        <v>0</v>
      </c>
    </row>
    <row r="33" spans="1:33" s="1" customFormat="1" ht="109.5" customHeight="1" x14ac:dyDescent="0.25">
      <c r="A33" s="4" t="s">
        <v>26</v>
      </c>
      <c r="B33" s="4" t="s">
        <v>27</v>
      </c>
      <c r="C33" s="4" t="s">
        <v>94</v>
      </c>
      <c r="D33" s="6" t="s">
        <v>95</v>
      </c>
      <c r="E33" s="6" t="s">
        <v>23</v>
      </c>
      <c r="F33" s="5" t="s">
        <v>96</v>
      </c>
      <c r="G33" s="5" t="s">
        <v>24</v>
      </c>
      <c r="H33" s="6" t="s">
        <v>754</v>
      </c>
      <c r="I33" s="6">
        <v>5.89</v>
      </c>
      <c r="J33" s="6">
        <v>1.39</v>
      </c>
      <c r="K33" s="6">
        <v>0.37</v>
      </c>
      <c r="L33" s="6">
        <v>0.15</v>
      </c>
      <c r="M33" s="73">
        <v>1</v>
      </c>
      <c r="N33" s="5" t="s">
        <v>98</v>
      </c>
      <c r="O33" s="5" t="s">
        <v>99</v>
      </c>
      <c r="P33" s="7">
        <v>44197</v>
      </c>
      <c r="Q33" s="8">
        <v>12</v>
      </c>
      <c r="R33" s="9">
        <v>0.25</v>
      </c>
      <c r="S33" s="9">
        <v>0.25</v>
      </c>
      <c r="T33" s="9">
        <v>0.25</v>
      </c>
      <c r="U33" s="9">
        <v>0.25</v>
      </c>
      <c r="V33" s="83">
        <f t="shared" si="9"/>
        <v>0.25</v>
      </c>
      <c r="W33" s="79" t="s">
        <v>550</v>
      </c>
      <c r="X33" s="125">
        <f>3/3</f>
        <v>1</v>
      </c>
      <c r="Y33" s="80" t="s">
        <v>747</v>
      </c>
      <c r="Z33" s="80"/>
      <c r="AA33" s="78" t="str">
        <f t="shared" si="3"/>
        <v>ALTO</v>
      </c>
      <c r="AB33" s="130">
        <f t="shared" si="4"/>
        <v>0.25</v>
      </c>
      <c r="AC33" s="47"/>
      <c r="AD33" s="131">
        <f t="shared" si="5"/>
        <v>1.4724999999999999</v>
      </c>
      <c r="AE33" s="131">
        <f t="shared" si="6"/>
        <v>0.34749999999999998</v>
      </c>
      <c r="AF33" s="131">
        <f t="shared" si="7"/>
        <v>9.2499999999999999E-2</v>
      </c>
      <c r="AG33" s="131">
        <f t="shared" si="8"/>
        <v>3.7499999999999999E-2</v>
      </c>
    </row>
    <row r="34" spans="1:33" s="1" customFormat="1" ht="109.5" customHeight="1" x14ac:dyDescent="0.25">
      <c r="A34" s="4" t="s">
        <v>26</v>
      </c>
      <c r="B34" s="4" t="s">
        <v>27</v>
      </c>
      <c r="C34" s="4" t="s">
        <v>94</v>
      </c>
      <c r="D34" s="6" t="s">
        <v>95</v>
      </c>
      <c r="E34" s="6" t="s">
        <v>23</v>
      </c>
      <c r="F34" s="5" t="s">
        <v>100</v>
      </c>
      <c r="G34" s="5" t="s">
        <v>24</v>
      </c>
      <c r="H34" s="6" t="s">
        <v>755</v>
      </c>
      <c r="I34" s="6">
        <v>5.89</v>
      </c>
      <c r="J34" s="6">
        <v>1.39</v>
      </c>
      <c r="K34" s="6">
        <v>0.37</v>
      </c>
      <c r="L34" s="6">
        <v>0.15</v>
      </c>
      <c r="M34" s="6">
        <v>14</v>
      </c>
      <c r="N34" s="5" t="s">
        <v>101</v>
      </c>
      <c r="O34" s="5" t="s">
        <v>748</v>
      </c>
      <c r="P34" s="7">
        <v>44197</v>
      </c>
      <c r="Q34" s="8">
        <v>12</v>
      </c>
      <c r="R34" s="9">
        <v>0.25</v>
      </c>
      <c r="S34" s="9">
        <v>0.25</v>
      </c>
      <c r="T34" s="9">
        <v>0.25</v>
      </c>
      <c r="U34" s="9">
        <v>0.25</v>
      </c>
      <c r="V34" s="83">
        <f t="shared" si="9"/>
        <v>0.25</v>
      </c>
      <c r="W34" s="79" t="s">
        <v>550</v>
      </c>
      <c r="X34" s="125">
        <f>5/5</f>
        <v>1</v>
      </c>
      <c r="Y34" s="80" t="s">
        <v>767</v>
      </c>
      <c r="Z34" s="80"/>
      <c r="AA34" s="78" t="str">
        <f t="shared" si="3"/>
        <v>ALTO</v>
      </c>
      <c r="AB34" s="130">
        <f t="shared" si="4"/>
        <v>0.25</v>
      </c>
      <c r="AC34" s="47"/>
      <c r="AD34" s="131">
        <f t="shared" si="5"/>
        <v>1.4724999999999999</v>
      </c>
      <c r="AE34" s="131">
        <f t="shared" si="6"/>
        <v>0.34749999999999998</v>
      </c>
      <c r="AF34" s="131">
        <f t="shared" si="7"/>
        <v>9.2499999999999999E-2</v>
      </c>
      <c r="AG34" s="131">
        <f t="shared" si="8"/>
        <v>3.7499999999999999E-2</v>
      </c>
    </row>
    <row r="35" spans="1:33" s="1" customFormat="1" ht="109.5" customHeight="1" x14ac:dyDescent="0.25">
      <c r="A35" s="4" t="s">
        <v>26</v>
      </c>
      <c r="B35" s="4" t="s">
        <v>27</v>
      </c>
      <c r="C35" s="4" t="s">
        <v>94</v>
      </c>
      <c r="D35" s="6" t="s">
        <v>95</v>
      </c>
      <c r="E35" s="6" t="s">
        <v>23</v>
      </c>
      <c r="F35" s="5" t="s">
        <v>102</v>
      </c>
      <c r="G35" s="5" t="s">
        <v>24</v>
      </c>
      <c r="H35" s="6" t="s">
        <v>756</v>
      </c>
      <c r="I35" s="6">
        <v>5.89</v>
      </c>
      <c r="J35" s="6">
        <v>1.39</v>
      </c>
      <c r="K35" s="6">
        <v>0.37</v>
      </c>
      <c r="L35" s="6">
        <v>0.15</v>
      </c>
      <c r="M35" s="6">
        <v>1</v>
      </c>
      <c r="N35" s="5" t="s">
        <v>103</v>
      </c>
      <c r="O35" s="5" t="s">
        <v>104</v>
      </c>
      <c r="P35" s="7">
        <v>44287</v>
      </c>
      <c r="Q35" s="8">
        <v>3</v>
      </c>
      <c r="R35" s="9">
        <v>0</v>
      </c>
      <c r="S35" s="9">
        <v>1</v>
      </c>
      <c r="T35" s="9">
        <v>0</v>
      </c>
      <c r="U35" s="9">
        <v>0</v>
      </c>
      <c r="V35" s="83">
        <f t="shared" si="9"/>
        <v>0</v>
      </c>
      <c r="W35" s="79" t="s">
        <v>549</v>
      </c>
      <c r="X35" s="80"/>
      <c r="Y35" s="80"/>
      <c r="Z35" s="80"/>
      <c r="AA35" s="78" t="str">
        <f t="shared" si="3"/>
        <v>BAJO</v>
      </c>
      <c r="AB35" s="130">
        <f t="shared" si="4"/>
        <v>0</v>
      </c>
      <c r="AC35" s="47"/>
      <c r="AD35" s="131">
        <f t="shared" si="5"/>
        <v>0</v>
      </c>
      <c r="AE35" s="131">
        <f t="shared" si="6"/>
        <v>0</v>
      </c>
      <c r="AF35" s="131">
        <f t="shared" si="7"/>
        <v>0</v>
      </c>
      <c r="AG35" s="131">
        <f t="shared" si="8"/>
        <v>0</v>
      </c>
    </row>
    <row r="36" spans="1:33" s="1" customFormat="1" ht="109.5" customHeight="1" x14ac:dyDescent="0.25">
      <c r="A36" s="4" t="s">
        <v>26</v>
      </c>
      <c r="B36" s="4" t="s">
        <v>27</v>
      </c>
      <c r="C36" s="4" t="s">
        <v>94</v>
      </c>
      <c r="D36" s="6" t="s">
        <v>95</v>
      </c>
      <c r="E36" s="6" t="s">
        <v>23</v>
      </c>
      <c r="F36" s="5" t="s">
        <v>105</v>
      </c>
      <c r="G36" s="5" t="s">
        <v>24</v>
      </c>
      <c r="H36" s="6" t="s">
        <v>753</v>
      </c>
      <c r="I36" s="6">
        <v>5.89</v>
      </c>
      <c r="J36" s="6">
        <v>1.39</v>
      </c>
      <c r="K36" s="6">
        <v>0.37</v>
      </c>
      <c r="L36" s="6">
        <v>0.15</v>
      </c>
      <c r="M36" s="6">
        <v>1</v>
      </c>
      <c r="N36" s="5" t="s">
        <v>106</v>
      </c>
      <c r="O36" s="5" t="s">
        <v>107</v>
      </c>
      <c r="P36" s="7">
        <v>44287</v>
      </c>
      <c r="Q36" s="8">
        <v>3</v>
      </c>
      <c r="R36" s="9">
        <v>0.2</v>
      </c>
      <c r="S36" s="9">
        <v>0.8</v>
      </c>
      <c r="T36" s="9">
        <v>0</v>
      </c>
      <c r="U36" s="9">
        <v>0</v>
      </c>
      <c r="V36" s="83">
        <f t="shared" si="9"/>
        <v>0.2</v>
      </c>
      <c r="W36" s="79" t="s">
        <v>550</v>
      </c>
      <c r="X36" s="125">
        <f>1/1</f>
        <v>1</v>
      </c>
      <c r="Y36" s="80" t="s">
        <v>766</v>
      </c>
      <c r="Z36" s="80"/>
      <c r="AA36" s="78" t="str">
        <f t="shared" si="3"/>
        <v>ALTO</v>
      </c>
      <c r="AB36" s="130">
        <f t="shared" si="4"/>
        <v>0.2</v>
      </c>
      <c r="AC36" s="47"/>
      <c r="AD36" s="131">
        <f t="shared" si="5"/>
        <v>1.1779999999999999</v>
      </c>
      <c r="AE36" s="131">
        <f t="shared" si="6"/>
        <v>0.27799999999999997</v>
      </c>
      <c r="AF36" s="131">
        <f t="shared" si="7"/>
        <v>7.3999999999999996E-2</v>
      </c>
      <c r="AG36" s="131">
        <f t="shared" si="8"/>
        <v>0.03</v>
      </c>
    </row>
    <row r="37" spans="1:33" s="1" customFormat="1" ht="109.5" customHeight="1" x14ac:dyDescent="0.25">
      <c r="A37" s="4" t="s">
        <v>26</v>
      </c>
      <c r="B37" s="4" t="s">
        <v>27</v>
      </c>
      <c r="C37" s="4" t="s">
        <v>94</v>
      </c>
      <c r="D37" s="6" t="s">
        <v>95</v>
      </c>
      <c r="E37" s="6" t="s">
        <v>23</v>
      </c>
      <c r="F37" s="5" t="s">
        <v>752</v>
      </c>
      <c r="G37" s="5" t="s">
        <v>24</v>
      </c>
      <c r="H37" s="6" t="s">
        <v>753</v>
      </c>
      <c r="I37" s="6">
        <v>5.88</v>
      </c>
      <c r="J37" s="6">
        <v>1.39</v>
      </c>
      <c r="K37" s="6">
        <v>0.37</v>
      </c>
      <c r="L37" s="6">
        <v>0.15</v>
      </c>
      <c r="M37" s="126">
        <v>1</v>
      </c>
      <c r="N37" s="5" t="s">
        <v>757</v>
      </c>
      <c r="O37" s="5" t="s">
        <v>762</v>
      </c>
      <c r="P37" s="7">
        <v>44287</v>
      </c>
      <c r="Q37" s="8">
        <v>9</v>
      </c>
      <c r="R37" s="9">
        <v>0</v>
      </c>
      <c r="S37" s="9">
        <v>0.5</v>
      </c>
      <c r="T37" s="9">
        <v>0.5</v>
      </c>
      <c r="U37" s="9"/>
      <c r="V37" s="83">
        <f t="shared" si="9"/>
        <v>0</v>
      </c>
      <c r="W37" s="79" t="s">
        <v>549</v>
      </c>
      <c r="X37" s="80"/>
      <c r="Y37" s="80"/>
      <c r="Z37" s="80"/>
      <c r="AA37" s="78" t="str">
        <f t="shared" si="3"/>
        <v>BAJO</v>
      </c>
      <c r="AB37" s="130">
        <f t="shared" si="4"/>
        <v>0</v>
      </c>
      <c r="AC37" s="47"/>
      <c r="AD37" s="131">
        <f t="shared" si="5"/>
        <v>0</v>
      </c>
      <c r="AE37" s="131">
        <f t="shared" si="6"/>
        <v>0</v>
      </c>
      <c r="AF37" s="131">
        <f t="shared" si="7"/>
        <v>0</v>
      </c>
      <c r="AG37" s="131">
        <f t="shared" si="8"/>
        <v>0</v>
      </c>
    </row>
    <row r="38" spans="1:33" s="1" customFormat="1" ht="109.5" customHeight="1" x14ac:dyDescent="0.25">
      <c r="A38" s="4" t="s">
        <v>26</v>
      </c>
      <c r="B38" s="4" t="s">
        <v>27</v>
      </c>
      <c r="C38" s="4" t="s">
        <v>94</v>
      </c>
      <c r="D38" s="6" t="s">
        <v>95</v>
      </c>
      <c r="E38" s="6" t="s">
        <v>23</v>
      </c>
      <c r="F38" s="5" t="s">
        <v>758</v>
      </c>
      <c r="G38" s="5" t="s">
        <v>24</v>
      </c>
      <c r="H38" s="6" t="s">
        <v>761</v>
      </c>
      <c r="I38" s="6">
        <v>5.88</v>
      </c>
      <c r="J38" s="6">
        <v>1.39</v>
      </c>
      <c r="K38" s="6">
        <v>0.37</v>
      </c>
      <c r="L38" s="6">
        <v>0.15</v>
      </c>
      <c r="M38" s="126">
        <v>1</v>
      </c>
      <c r="N38" s="5" t="s">
        <v>759</v>
      </c>
      <c r="O38" s="5" t="s">
        <v>760</v>
      </c>
      <c r="P38" s="7">
        <v>44198</v>
      </c>
      <c r="Q38" s="8">
        <v>12</v>
      </c>
      <c r="R38" s="9">
        <v>0.25</v>
      </c>
      <c r="S38" s="9">
        <v>0.25</v>
      </c>
      <c r="T38" s="9">
        <v>0.25</v>
      </c>
      <c r="U38" s="9">
        <v>0.25</v>
      </c>
      <c r="V38" s="83">
        <f t="shared" si="9"/>
        <v>0.25</v>
      </c>
      <c r="W38" s="79" t="s">
        <v>550</v>
      </c>
      <c r="X38" s="125">
        <f>2/2</f>
        <v>1</v>
      </c>
      <c r="Y38" s="80" t="s">
        <v>768</v>
      </c>
      <c r="Z38" s="80"/>
      <c r="AA38" s="78" t="str">
        <f t="shared" si="3"/>
        <v>ALTO</v>
      </c>
      <c r="AB38" s="130">
        <f t="shared" si="4"/>
        <v>0.25</v>
      </c>
      <c r="AC38" s="47"/>
      <c r="AD38" s="131">
        <f t="shared" si="5"/>
        <v>1.47</v>
      </c>
      <c r="AE38" s="131">
        <f t="shared" si="6"/>
        <v>0.34749999999999998</v>
      </c>
      <c r="AF38" s="131">
        <f t="shared" si="7"/>
        <v>9.2499999999999999E-2</v>
      </c>
      <c r="AG38" s="131">
        <f t="shared" si="8"/>
        <v>3.7499999999999999E-2</v>
      </c>
    </row>
    <row r="39" spans="1:33" s="1" customFormat="1" ht="109.5" customHeight="1" x14ac:dyDescent="0.25">
      <c r="A39" s="4" t="s">
        <v>26</v>
      </c>
      <c r="B39" s="4" t="s">
        <v>27</v>
      </c>
      <c r="C39" s="4" t="s">
        <v>94</v>
      </c>
      <c r="D39" s="6" t="s">
        <v>95</v>
      </c>
      <c r="E39" s="6" t="s">
        <v>23</v>
      </c>
      <c r="F39" s="5" t="s">
        <v>39</v>
      </c>
      <c r="G39" s="5" t="s">
        <v>24</v>
      </c>
      <c r="H39" s="6" t="s">
        <v>97</v>
      </c>
      <c r="I39" s="6">
        <v>5.88</v>
      </c>
      <c r="J39" s="6">
        <v>1.39</v>
      </c>
      <c r="K39" s="6">
        <v>0.37</v>
      </c>
      <c r="L39" s="6">
        <v>0.15</v>
      </c>
      <c r="M39" s="21">
        <v>1</v>
      </c>
      <c r="N39" s="5" t="s">
        <v>40</v>
      </c>
      <c r="O39" s="5" t="s">
        <v>41</v>
      </c>
      <c r="P39" s="7">
        <v>44378</v>
      </c>
      <c r="Q39" s="8">
        <v>1</v>
      </c>
      <c r="R39" s="9">
        <v>0</v>
      </c>
      <c r="S39" s="9">
        <v>0</v>
      </c>
      <c r="T39" s="9">
        <v>1</v>
      </c>
      <c r="U39" s="9">
        <v>0</v>
      </c>
      <c r="V39" s="83">
        <f t="shared" si="9"/>
        <v>0</v>
      </c>
      <c r="W39" s="79" t="s">
        <v>549</v>
      </c>
      <c r="X39" s="80"/>
      <c r="Y39" s="80"/>
      <c r="Z39" s="80"/>
      <c r="AA39" s="78" t="str">
        <f t="shared" si="3"/>
        <v>BAJO</v>
      </c>
      <c r="AB39" s="130">
        <f t="shared" si="4"/>
        <v>0</v>
      </c>
      <c r="AC39" s="47"/>
      <c r="AD39" s="131">
        <f t="shared" si="5"/>
        <v>0</v>
      </c>
      <c r="AE39" s="131">
        <f t="shared" si="6"/>
        <v>0</v>
      </c>
      <c r="AF39" s="131">
        <f t="shared" si="7"/>
        <v>0</v>
      </c>
      <c r="AG39" s="131">
        <f t="shared" si="8"/>
        <v>0</v>
      </c>
    </row>
    <row r="40" spans="1:33" s="1" customFormat="1" ht="109.5" customHeight="1" x14ac:dyDescent="0.25">
      <c r="A40" s="4" t="s">
        <v>26</v>
      </c>
      <c r="B40" s="4" t="s">
        <v>27</v>
      </c>
      <c r="C40" s="4" t="s">
        <v>94</v>
      </c>
      <c r="D40" s="6" t="s">
        <v>95</v>
      </c>
      <c r="E40" s="6" t="s">
        <v>23</v>
      </c>
      <c r="F40" s="5" t="s">
        <v>42</v>
      </c>
      <c r="G40" s="5" t="s">
        <v>24</v>
      </c>
      <c r="H40" s="6" t="s">
        <v>97</v>
      </c>
      <c r="I40" s="6">
        <v>5.88</v>
      </c>
      <c r="J40" s="6">
        <v>1.39</v>
      </c>
      <c r="K40" s="6">
        <v>0.37</v>
      </c>
      <c r="L40" s="6">
        <v>0.15</v>
      </c>
      <c r="M40" s="21">
        <v>3</v>
      </c>
      <c r="N40" s="6" t="s">
        <v>43</v>
      </c>
      <c r="O40" s="6" t="s">
        <v>44</v>
      </c>
      <c r="P40" s="7"/>
      <c r="Q40" s="8"/>
      <c r="R40" s="9"/>
      <c r="S40" s="9">
        <v>0.33</v>
      </c>
      <c r="T40" s="9">
        <v>0.33</v>
      </c>
      <c r="U40" s="9">
        <v>0.34</v>
      </c>
      <c r="V40" s="83">
        <f t="shared" si="9"/>
        <v>0</v>
      </c>
      <c r="W40" s="79" t="s">
        <v>549</v>
      </c>
      <c r="X40" s="80"/>
      <c r="Y40" s="80"/>
      <c r="Z40" s="80"/>
      <c r="AA40" s="78" t="str">
        <f t="shared" si="3"/>
        <v>BAJO</v>
      </c>
      <c r="AB40" s="130">
        <f t="shared" si="4"/>
        <v>0</v>
      </c>
      <c r="AC40" s="47"/>
      <c r="AD40" s="131">
        <f t="shared" si="5"/>
        <v>0</v>
      </c>
      <c r="AE40" s="131">
        <f t="shared" si="6"/>
        <v>0</v>
      </c>
      <c r="AF40" s="131">
        <f t="shared" si="7"/>
        <v>0</v>
      </c>
      <c r="AG40" s="131">
        <f t="shared" si="8"/>
        <v>0</v>
      </c>
    </row>
    <row r="41" spans="1:33" s="1" customFormat="1" ht="109.5" customHeight="1" x14ac:dyDescent="0.25">
      <c r="A41" s="4" t="s">
        <v>26</v>
      </c>
      <c r="B41" s="4" t="s">
        <v>27</v>
      </c>
      <c r="C41" s="4" t="s">
        <v>94</v>
      </c>
      <c r="D41" s="6" t="s">
        <v>95</v>
      </c>
      <c r="E41" s="6" t="s">
        <v>23</v>
      </c>
      <c r="F41" s="5" t="s">
        <v>45</v>
      </c>
      <c r="G41" s="5" t="s">
        <v>24</v>
      </c>
      <c r="H41" s="6" t="s">
        <v>97</v>
      </c>
      <c r="I41" s="6">
        <v>5.88</v>
      </c>
      <c r="J41" s="6">
        <v>1.39</v>
      </c>
      <c r="K41" s="6">
        <v>0.38</v>
      </c>
      <c r="L41" s="6">
        <v>0.15</v>
      </c>
      <c r="M41" s="21">
        <v>3</v>
      </c>
      <c r="N41" s="5" t="s">
        <v>46</v>
      </c>
      <c r="O41" s="5" t="s">
        <v>47</v>
      </c>
      <c r="P41" s="7"/>
      <c r="Q41" s="8"/>
      <c r="R41" s="9"/>
      <c r="S41" s="9">
        <v>0.33</v>
      </c>
      <c r="T41" s="9">
        <v>0.33</v>
      </c>
      <c r="U41" s="9">
        <v>0.34</v>
      </c>
      <c r="V41" s="83">
        <f t="shared" si="9"/>
        <v>0</v>
      </c>
      <c r="W41" s="79" t="s">
        <v>549</v>
      </c>
      <c r="X41" s="80"/>
      <c r="Y41" s="80"/>
      <c r="Z41" s="80"/>
      <c r="AA41" s="78" t="str">
        <f t="shared" si="3"/>
        <v>BAJO</v>
      </c>
      <c r="AB41" s="130">
        <f t="shared" si="4"/>
        <v>0</v>
      </c>
      <c r="AC41" s="47"/>
      <c r="AD41" s="131">
        <f t="shared" si="5"/>
        <v>0</v>
      </c>
      <c r="AE41" s="131">
        <f t="shared" si="6"/>
        <v>0</v>
      </c>
      <c r="AF41" s="131">
        <f t="shared" si="7"/>
        <v>0</v>
      </c>
      <c r="AG41" s="131">
        <f t="shared" si="8"/>
        <v>0</v>
      </c>
    </row>
    <row r="42" spans="1:33" s="145" customFormat="1" ht="109.5" customHeight="1" x14ac:dyDescent="0.25">
      <c r="A42" s="134" t="s">
        <v>26</v>
      </c>
      <c r="B42" s="134" t="s">
        <v>27</v>
      </c>
      <c r="C42" s="134" t="s">
        <v>94</v>
      </c>
      <c r="D42" s="135" t="s">
        <v>95</v>
      </c>
      <c r="E42" s="135" t="s">
        <v>23</v>
      </c>
      <c r="F42" s="136" t="s">
        <v>750</v>
      </c>
      <c r="G42" s="136" t="s">
        <v>24</v>
      </c>
      <c r="H42" s="135" t="s">
        <v>97</v>
      </c>
      <c r="I42" s="135">
        <v>5.88</v>
      </c>
      <c r="J42" s="135">
        <v>1.39</v>
      </c>
      <c r="K42" s="135">
        <v>0.38</v>
      </c>
      <c r="L42" s="135">
        <v>0.15</v>
      </c>
      <c r="M42" s="137">
        <v>1</v>
      </c>
      <c r="N42" s="136" t="s">
        <v>751</v>
      </c>
      <c r="O42" s="136" t="s">
        <v>751</v>
      </c>
      <c r="P42" s="138">
        <v>44287</v>
      </c>
      <c r="Q42" s="139">
        <v>9</v>
      </c>
      <c r="R42" s="140"/>
      <c r="S42" s="140">
        <v>0.5</v>
      </c>
      <c r="T42" s="140">
        <v>0.5</v>
      </c>
      <c r="U42" s="140"/>
      <c r="V42" s="141">
        <f t="shared" si="9"/>
        <v>0</v>
      </c>
      <c r="W42" s="142" t="s">
        <v>549</v>
      </c>
      <c r="X42" s="136"/>
      <c r="Y42" s="136"/>
      <c r="Z42" s="136"/>
      <c r="AA42" s="142" t="str">
        <f t="shared" si="3"/>
        <v>BAJO</v>
      </c>
      <c r="AB42" s="143">
        <f t="shared" si="4"/>
        <v>0</v>
      </c>
      <c r="AC42" s="136"/>
      <c r="AD42" s="144">
        <f t="shared" si="5"/>
        <v>0</v>
      </c>
      <c r="AE42" s="144">
        <f t="shared" si="6"/>
        <v>0</v>
      </c>
      <c r="AF42" s="144">
        <f t="shared" si="7"/>
        <v>0</v>
      </c>
      <c r="AG42" s="144">
        <f t="shared" si="8"/>
        <v>0</v>
      </c>
    </row>
    <row r="43" spans="1:33" s="1" customFormat="1" ht="109.5" customHeight="1" x14ac:dyDescent="0.25">
      <c r="A43" s="4" t="s">
        <v>26</v>
      </c>
      <c r="B43" s="4" t="s">
        <v>27</v>
      </c>
      <c r="C43" s="4" t="s">
        <v>94</v>
      </c>
      <c r="D43" s="6" t="s">
        <v>95</v>
      </c>
      <c r="E43" s="6" t="s">
        <v>23</v>
      </c>
      <c r="F43" s="5" t="s">
        <v>763</v>
      </c>
      <c r="G43" s="5" t="s">
        <v>24</v>
      </c>
      <c r="H43" s="6" t="s">
        <v>755</v>
      </c>
      <c r="I43" s="6">
        <v>5.88</v>
      </c>
      <c r="J43" s="6">
        <v>1.39</v>
      </c>
      <c r="K43" s="6">
        <v>0.38</v>
      </c>
      <c r="L43" s="6">
        <v>0.15</v>
      </c>
      <c r="M43" s="127">
        <v>1</v>
      </c>
      <c r="N43" s="5" t="s">
        <v>764</v>
      </c>
      <c r="O43" s="5" t="s">
        <v>765</v>
      </c>
      <c r="P43" s="7">
        <v>44378</v>
      </c>
      <c r="Q43" s="8">
        <v>6</v>
      </c>
      <c r="R43" s="9"/>
      <c r="S43" s="9"/>
      <c r="T43" s="9">
        <v>0.5</v>
      </c>
      <c r="U43" s="9">
        <v>0.5</v>
      </c>
      <c r="V43" s="83">
        <f>R43</f>
        <v>0</v>
      </c>
      <c r="W43" s="79" t="s">
        <v>549</v>
      </c>
      <c r="X43" s="80"/>
      <c r="Y43" s="80"/>
      <c r="Z43" s="80"/>
      <c r="AA43" s="78" t="str">
        <f t="shared" si="3"/>
        <v>BAJO</v>
      </c>
      <c r="AB43" s="130">
        <f t="shared" si="4"/>
        <v>0</v>
      </c>
      <c r="AC43" s="47"/>
      <c r="AD43" s="131">
        <f t="shared" si="5"/>
        <v>0</v>
      </c>
      <c r="AE43" s="131">
        <f t="shared" si="6"/>
        <v>0</v>
      </c>
      <c r="AF43" s="131">
        <f t="shared" si="7"/>
        <v>0</v>
      </c>
      <c r="AG43" s="131">
        <f t="shared" si="8"/>
        <v>0</v>
      </c>
    </row>
    <row r="44" spans="1:33" ht="76.5" x14ac:dyDescent="0.25">
      <c r="A44" s="72" t="s">
        <v>26</v>
      </c>
      <c r="B44" s="72" t="s">
        <v>27</v>
      </c>
      <c r="C44" s="72" t="s">
        <v>28</v>
      </c>
      <c r="D44" s="11" t="s">
        <v>95</v>
      </c>
      <c r="E44" s="11" t="s">
        <v>23</v>
      </c>
      <c r="F44" s="11" t="s">
        <v>33</v>
      </c>
      <c r="G44" s="11" t="s">
        <v>24</v>
      </c>
      <c r="H44" s="12" t="s">
        <v>754</v>
      </c>
      <c r="I44" s="6">
        <v>5.88</v>
      </c>
      <c r="J44" s="6">
        <v>1.39</v>
      </c>
      <c r="K44" s="6">
        <v>0.38</v>
      </c>
      <c r="L44" s="6">
        <v>0.15</v>
      </c>
      <c r="M44" s="12">
        <v>3</v>
      </c>
      <c r="N44" s="12" t="s">
        <v>34</v>
      </c>
      <c r="O44" s="12" t="s">
        <v>35</v>
      </c>
      <c r="P44" s="13">
        <v>44256</v>
      </c>
      <c r="Q44" s="14">
        <v>9</v>
      </c>
      <c r="R44" s="15">
        <v>0.25</v>
      </c>
      <c r="S44" s="15">
        <v>0.25</v>
      </c>
      <c r="T44" s="15">
        <v>0.25</v>
      </c>
      <c r="U44" s="15">
        <v>0.25</v>
      </c>
      <c r="V44" s="83">
        <f t="shared" si="9"/>
        <v>0.25</v>
      </c>
      <c r="W44" s="79" t="s">
        <v>550</v>
      </c>
      <c r="X44" s="102">
        <f>1/1</f>
        <v>1</v>
      </c>
      <c r="Y44" s="98" t="s">
        <v>749</v>
      </c>
      <c r="Z44" s="79"/>
      <c r="AA44" s="78" t="str">
        <f t="shared" si="3"/>
        <v>ALTO</v>
      </c>
      <c r="AB44" s="130">
        <f t="shared" si="4"/>
        <v>0.25</v>
      </c>
      <c r="AC44" s="78"/>
      <c r="AD44" s="131">
        <f t="shared" si="5"/>
        <v>1.47</v>
      </c>
      <c r="AE44" s="131">
        <f t="shared" si="6"/>
        <v>0.34749999999999998</v>
      </c>
      <c r="AF44" s="131">
        <f t="shared" si="7"/>
        <v>9.5000000000000001E-2</v>
      </c>
      <c r="AG44" s="131">
        <f t="shared" si="8"/>
        <v>3.7499999999999999E-2</v>
      </c>
    </row>
    <row r="45" spans="1:33" ht="76.5" x14ac:dyDescent="0.25">
      <c r="A45" s="72" t="s">
        <v>26</v>
      </c>
      <c r="B45" s="72" t="s">
        <v>27</v>
      </c>
      <c r="C45" s="72" t="s">
        <v>28</v>
      </c>
      <c r="D45" s="11" t="s">
        <v>95</v>
      </c>
      <c r="E45" s="11" t="s">
        <v>23</v>
      </c>
      <c r="F45" s="11" t="s">
        <v>36</v>
      </c>
      <c r="G45" s="11" t="s">
        <v>24</v>
      </c>
      <c r="H45" s="12" t="s">
        <v>756</v>
      </c>
      <c r="I45" s="6">
        <v>5.88</v>
      </c>
      <c r="J45" s="6">
        <v>1.39</v>
      </c>
      <c r="K45" s="6">
        <v>0.38</v>
      </c>
      <c r="L45" s="6">
        <v>0.15</v>
      </c>
      <c r="M45" s="12">
        <v>2</v>
      </c>
      <c r="N45" s="12" t="s">
        <v>37</v>
      </c>
      <c r="O45" s="12" t="s">
        <v>38</v>
      </c>
      <c r="P45" s="13">
        <v>44287</v>
      </c>
      <c r="Q45" s="14">
        <v>9</v>
      </c>
      <c r="R45" s="15"/>
      <c r="S45" s="15">
        <v>0.5</v>
      </c>
      <c r="T45" s="15"/>
      <c r="U45" s="15">
        <v>0.5</v>
      </c>
      <c r="V45" s="83">
        <f t="shared" si="9"/>
        <v>0</v>
      </c>
      <c r="W45" s="79" t="s">
        <v>549</v>
      </c>
      <c r="X45" s="79"/>
      <c r="Y45" s="79"/>
      <c r="Z45" s="79"/>
      <c r="AA45" s="78" t="str">
        <f t="shared" si="3"/>
        <v>BAJO</v>
      </c>
      <c r="AB45" s="130">
        <f t="shared" si="4"/>
        <v>0</v>
      </c>
      <c r="AC45" s="78"/>
      <c r="AD45" s="131">
        <f t="shared" si="5"/>
        <v>0</v>
      </c>
      <c r="AE45" s="131">
        <f t="shared" si="6"/>
        <v>0</v>
      </c>
      <c r="AF45" s="131">
        <f t="shared" si="7"/>
        <v>0</v>
      </c>
      <c r="AG45" s="131">
        <f t="shared" si="8"/>
        <v>0</v>
      </c>
    </row>
    <row r="46" spans="1:33" ht="76.5" x14ac:dyDescent="0.25">
      <c r="A46" s="72" t="s">
        <v>26</v>
      </c>
      <c r="B46" s="72" t="s">
        <v>27</v>
      </c>
      <c r="C46" s="72" t="s">
        <v>28</v>
      </c>
      <c r="D46" s="11" t="s">
        <v>95</v>
      </c>
      <c r="E46" s="11" t="s">
        <v>23</v>
      </c>
      <c r="F46" s="11" t="s">
        <v>39</v>
      </c>
      <c r="G46" s="11" t="s">
        <v>24</v>
      </c>
      <c r="H46" s="12" t="s">
        <v>753</v>
      </c>
      <c r="I46" s="6">
        <v>5.88</v>
      </c>
      <c r="J46" s="6">
        <v>1.39</v>
      </c>
      <c r="K46" s="6">
        <v>0.38</v>
      </c>
      <c r="L46" s="6">
        <v>0.15</v>
      </c>
      <c r="M46" s="12">
        <v>1</v>
      </c>
      <c r="N46" s="12" t="s">
        <v>40</v>
      </c>
      <c r="O46" s="12" t="s">
        <v>41</v>
      </c>
      <c r="P46" s="13">
        <v>44378</v>
      </c>
      <c r="Q46" s="14">
        <v>9</v>
      </c>
      <c r="R46" s="15"/>
      <c r="S46" s="15"/>
      <c r="T46" s="15">
        <v>1</v>
      </c>
      <c r="U46" s="15"/>
      <c r="V46" s="83">
        <f t="shared" si="9"/>
        <v>0</v>
      </c>
      <c r="W46" s="79" t="s">
        <v>549</v>
      </c>
      <c r="X46" s="79"/>
      <c r="Y46" s="79"/>
      <c r="Z46" s="79"/>
      <c r="AA46" s="78" t="str">
        <f t="shared" si="3"/>
        <v>BAJO</v>
      </c>
      <c r="AB46" s="130">
        <f t="shared" si="4"/>
        <v>0</v>
      </c>
      <c r="AC46" s="78"/>
      <c r="AD46" s="131">
        <f t="shared" si="5"/>
        <v>0</v>
      </c>
      <c r="AE46" s="131">
        <f t="shared" si="6"/>
        <v>0</v>
      </c>
      <c r="AF46" s="131">
        <f t="shared" si="7"/>
        <v>0</v>
      </c>
      <c r="AG46" s="131">
        <f t="shared" si="8"/>
        <v>0</v>
      </c>
    </row>
    <row r="47" spans="1:33" ht="76.5" x14ac:dyDescent="0.25">
      <c r="A47" s="72" t="s">
        <v>26</v>
      </c>
      <c r="B47" s="72" t="s">
        <v>27</v>
      </c>
      <c r="C47" s="72" t="s">
        <v>28</v>
      </c>
      <c r="D47" s="11" t="s">
        <v>95</v>
      </c>
      <c r="E47" s="11" t="s">
        <v>23</v>
      </c>
      <c r="F47" s="11" t="s">
        <v>42</v>
      </c>
      <c r="G47" s="11" t="s">
        <v>24</v>
      </c>
      <c r="H47" s="12" t="s">
        <v>753</v>
      </c>
      <c r="I47" s="6">
        <v>5.88</v>
      </c>
      <c r="J47" s="6">
        <v>1.39</v>
      </c>
      <c r="K47" s="6">
        <v>0.38</v>
      </c>
      <c r="L47" s="6">
        <v>0.15</v>
      </c>
      <c r="M47" s="12">
        <v>3</v>
      </c>
      <c r="N47" s="12" t="s">
        <v>43</v>
      </c>
      <c r="O47" s="12" t="s">
        <v>44</v>
      </c>
      <c r="P47" s="13">
        <v>44287</v>
      </c>
      <c r="Q47" s="14">
        <v>9</v>
      </c>
      <c r="R47" s="15"/>
      <c r="S47" s="15">
        <v>0.33</v>
      </c>
      <c r="T47" s="15">
        <v>0.33</v>
      </c>
      <c r="U47" s="15">
        <v>0.34</v>
      </c>
      <c r="V47" s="83">
        <f t="shared" si="9"/>
        <v>0</v>
      </c>
      <c r="W47" s="79" t="s">
        <v>549</v>
      </c>
      <c r="X47" s="79"/>
      <c r="Y47" s="79"/>
      <c r="Z47" s="79"/>
      <c r="AA47" s="78" t="str">
        <f t="shared" si="3"/>
        <v>BAJO</v>
      </c>
      <c r="AB47" s="130">
        <f t="shared" si="4"/>
        <v>0</v>
      </c>
      <c r="AC47" s="78"/>
      <c r="AD47" s="131">
        <f t="shared" si="5"/>
        <v>0</v>
      </c>
      <c r="AE47" s="131">
        <f t="shared" si="6"/>
        <v>0</v>
      </c>
      <c r="AF47" s="131">
        <f t="shared" si="7"/>
        <v>0</v>
      </c>
      <c r="AG47" s="131">
        <f t="shared" si="8"/>
        <v>0</v>
      </c>
    </row>
    <row r="48" spans="1:33" ht="76.5" x14ac:dyDescent="0.25">
      <c r="A48" s="72" t="s">
        <v>26</v>
      </c>
      <c r="B48" s="72" t="s">
        <v>27</v>
      </c>
      <c r="C48" s="72" t="s">
        <v>28</v>
      </c>
      <c r="D48" s="11" t="s">
        <v>95</v>
      </c>
      <c r="E48" s="11" t="s">
        <v>23</v>
      </c>
      <c r="F48" s="11" t="s">
        <v>45</v>
      </c>
      <c r="G48" s="11" t="s">
        <v>24</v>
      </c>
      <c r="H48" s="12" t="s">
        <v>754</v>
      </c>
      <c r="I48" s="6">
        <v>5.88</v>
      </c>
      <c r="J48" s="6">
        <v>1.39</v>
      </c>
      <c r="K48" s="6">
        <v>0.38</v>
      </c>
      <c r="L48" s="6">
        <v>0.15</v>
      </c>
      <c r="M48" s="12">
        <v>3</v>
      </c>
      <c r="N48" s="12" t="s">
        <v>46</v>
      </c>
      <c r="O48" s="12" t="s">
        <v>47</v>
      </c>
      <c r="P48" s="13">
        <v>44287</v>
      </c>
      <c r="Q48" s="14">
        <v>9</v>
      </c>
      <c r="R48" s="15"/>
      <c r="S48" s="15">
        <v>0.33</v>
      </c>
      <c r="T48" s="15">
        <v>0.33</v>
      </c>
      <c r="U48" s="15">
        <v>0.34</v>
      </c>
      <c r="V48" s="83">
        <f t="shared" si="9"/>
        <v>0</v>
      </c>
      <c r="W48" s="79" t="s">
        <v>549</v>
      </c>
      <c r="X48" s="79"/>
      <c r="Y48" s="79"/>
      <c r="Z48" s="79"/>
      <c r="AA48" s="78" t="str">
        <f t="shared" si="3"/>
        <v>BAJO</v>
      </c>
      <c r="AB48" s="130">
        <f t="shared" si="4"/>
        <v>0</v>
      </c>
      <c r="AC48" s="78"/>
      <c r="AD48" s="131">
        <f t="shared" si="5"/>
        <v>0</v>
      </c>
      <c r="AE48" s="131">
        <f t="shared" si="6"/>
        <v>0</v>
      </c>
      <c r="AF48" s="131">
        <f t="shared" si="7"/>
        <v>0</v>
      </c>
      <c r="AG48" s="131">
        <f t="shared" si="8"/>
        <v>0</v>
      </c>
    </row>
    <row r="49" spans="1:33" ht="76.5" x14ac:dyDescent="0.25">
      <c r="A49" s="72" t="s">
        <v>26</v>
      </c>
      <c r="B49" s="72" t="s">
        <v>27</v>
      </c>
      <c r="C49" s="72" t="s">
        <v>28</v>
      </c>
      <c r="D49" s="11" t="s">
        <v>95</v>
      </c>
      <c r="E49" s="11" t="s">
        <v>23</v>
      </c>
      <c r="F49" s="11" t="s">
        <v>48</v>
      </c>
      <c r="G49" s="11" t="s">
        <v>24</v>
      </c>
      <c r="H49" s="12" t="s">
        <v>755</v>
      </c>
      <c r="I49" s="6">
        <v>5.88</v>
      </c>
      <c r="J49" s="6">
        <v>1.39</v>
      </c>
      <c r="K49" s="6">
        <v>0.38</v>
      </c>
      <c r="L49" s="6">
        <v>0.15</v>
      </c>
      <c r="M49" s="16">
        <v>1</v>
      </c>
      <c r="N49" s="12" t="s">
        <v>30</v>
      </c>
      <c r="O49" s="12" t="s">
        <v>31</v>
      </c>
      <c r="P49" s="13">
        <v>44256</v>
      </c>
      <c r="Q49" s="14">
        <v>9</v>
      </c>
      <c r="R49" s="15"/>
      <c r="S49" s="15"/>
      <c r="T49" s="15"/>
      <c r="U49" s="15">
        <v>1</v>
      </c>
      <c r="V49" s="83">
        <f t="shared" si="9"/>
        <v>0</v>
      </c>
      <c r="W49" s="79" t="s">
        <v>549</v>
      </c>
      <c r="X49" s="79"/>
      <c r="Y49" s="79"/>
      <c r="Z49" s="79"/>
      <c r="AA49" s="78" t="str">
        <f t="shared" si="3"/>
        <v>BAJO</v>
      </c>
      <c r="AB49" s="130">
        <f t="shared" si="4"/>
        <v>0</v>
      </c>
      <c r="AC49" s="78"/>
      <c r="AD49" s="131">
        <f t="shared" si="5"/>
        <v>0</v>
      </c>
      <c r="AE49" s="131">
        <f t="shared" si="6"/>
        <v>0</v>
      </c>
      <c r="AF49" s="131">
        <f t="shared" si="7"/>
        <v>0</v>
      </c>
      <c r="AG49" s="131">
        <f t="shared" si="8"/>
        <v>0</v>
      </c>
    </row>
    <row r="50" spans="1:33" ht="135" hidden="1" x14ac:dyDescent="0.25">
      <c r="A50" s="30" t="s">
        <v>49</v>
      </c>
      <c r="B50" s="30" t="s">
        <v>50</v>
      </c>
      <c r="C50" s="30" t="s">
        <v>51</v>
      </c>
      <c r="D50" s="31" t="s">
        <v>121</v>
      </c>
      <c r="E50" s="31" t="s">
        <v>23</v>
      </c>
      <c r="F50" s="31" t="s">
        <v>484</v>
      </c>
      <c r="G50" s="32" t="s">
        <v>24</v>
      </c>
      <c r="H50" s="31" t="s">
        <v>122</v>
      </c>
      <c r="I50" s="31">
        <v>8.34</v>
      </c>
      <c r="J50" s="6">
        <v>1.39</v>
      </c>
      <c r="K50" s="6">
        <v>0.38</v>
      </c>
      <c r="L50" s="12">
        <v>0.56999999999999995</v>
      </c>
      <c r="M50" s="32" t="s">
        <v>485</v>
      </c>
      <c r="N50" s="31" t="s">
        <v>486</v>
      </c>
      <c r="O50" s="31" t="s">
        <v>487</v>
      </c>
      <c r="P50" s="33">
        <v>44256</v>
      </c>
      <c r="Q50" s="34">
        <v>10</v>
      </c>
      <c r="R50" s="35">
        <v>0.25</v>
      </c>
      <c r="S50" s="35">
        <v>0.25</v>
      </c>
      <c r="T50" s="35">
        <v>0.25</v>
      </c>
      <c r="U50" s="35">
        <v>0.25</v>
      </c>
      <c r="V50" s="83">
        <f t="shared" si="9"/>
        <v>0.25</v>
      </c>
      <c r="W50" s="100" t="s">
        <v>550</v>
      </c>
      <c r="X50" s="118">
        <f>1/1</f>
        <v>1</v>
      </c>
      <c r="Y50" s="97" t="s">
        <v>675</v>
      </c>
      <c r="Z50" s="79"/>
      <c r="AA50" s="78" t="str">
        <f t="shared" si="3"/>
        <v>ALTO</v>
      </c>
      <c r="AB50" s="130">
        <f t="shared" si="4"/>
        <v>0.25</v>
      </c>
      <c r="AC50" s="78"/>
      <c r="AD50" s="131">
        <f t="shared" si="5"/>
        <v>2.085</v>
      </c>
      <c r="AE50" s="131">
        <f t="shared" si="6"/>
        <v>0.34749999999999998</v>
      </c>
      <c r="AF50" s="131">
        <f t="shared" si="7"/>
        <v>9.5000000000000001E-2</v>
      </c>
      <c r="AG50" s="131">
        <f t="shared" si="8"/>
        <v>0.14249999999999999</v>
      </c>
    </row>
    <row r="51" spans="1:33" ht="127.5" hidden="1" x14ac:dyDescent="0.25">
      <c r="A51" s="30" t="s">
        <v>49</v>
      </c>
      <c r="B51" s="30" t="s">
        <v>50</v>
      </c>
      <c r="C51" s="30" t="s">
        <v>125</v>
      </c>
      <c r="D51" s="31" t="s">
        <v>121</v>
      </c>
      <c r="E51" s="31" t="s">
        <v>23</v>
      </c>
      <c r="F51" s="31" t="s">
        <v>488</v>
      </c>
      <c r="G51" s="32" t="s">
        <v>24</v>
      </c>
      <c r="H51" s="31" t="s">
        <v>122</v>
      </c>
      <c r="I51" s="31">
        <v>8.34</v>
      </c>
      <c r="J51" s="6">
        <v>1.39</v>
      </c>
      <c r="K51" s="6">
        <v>0.38</v>
      </c>
      <c r="L51" s="12">
        <v>0.56999999999999995</v>
      </c>
      <c r="M51" s="32" t="s">
        <v>489</v>
      </c>
      <c r="N51" s="32" t="s">
        <v>490</v>
      </c>
      <c r="O51" s="32" t="s">
        <v>491</v>
      </c>
      <c r="P51" s="36">
        <v>44256</v>
      </c>
      <c r="Q51" s="34">
        <v>10</v>
      </c>
      <c r="R51" s="27">
        <v>0.25</v>
      </c>
      <c r="S51" s="27">
        <v>0.25</v>
      </c>
      <c r="T51" s="27">
        <v>0.25</v>
      </c>
      <c r="U51" s="27">
        <v>0.25</v>
      </c>
      <c r="V51" s="83">
        <f t="shared" si="9"/>
        <v>0.25</v>
      </c>
      <c r="W51" s="79" t="s">
        <v>550</v>
      </c>
      <c r="X51" s="101">
        <f>1/1</f>
        <v>1</v>
      </c>
      <c r="Y51" s="98" t="s">
        <v>676</v>
      </c>
      <c r="Z51" s="79"/>
      <c r="AA51" s="78" t="str">
        <f t="shared" si="3"/>
        <v>ALTO</v>
      </c>
      <c r="AB51" s="130">
        <f t="shared" si="4"/>
        <v>0.25</v>
      </c>
      <c r="AC51" s="78"/>
      <c r="AD51" s="131">
        <f t="shared" si="5"/>
        <v>2.085</v>
      </c>
      <c r="AE51" s="131">
        <f t="shared" si="6"/>
        <v>0.34749999999999998</v>
      </c>
      <c r="AF51" s="131">
        <f t="shared" si="7"/>
        <v>9.5000000000000001E-2</v>
      </c>
      <c r="AG51" s="131">
        <f t="shared" si="8"/>
        <v>0.14249999999999999</v>
      </c>
    </row>
    <row r="52" spans="1:33" ht="127.5" hidden="1" x14ac:dyDescent="0.25">
      <c r="A52" s="30" t="s">
        <v>49</v>
      </c>
      <c r="B52" s="30" t="s">
        <v>50</v>
      </c>
      <c r="C52" s="30" t="s">
        <v>125</v>
      </c>
      <c r="D52" s="31" t="s">
        <v>121</v>
      </c>
      <c r="E52" s="31" t="s">
        <v>23</v>
      </c>
      <c r="F52" s="31" t="s">
        <v>492</v>
      </c>
      <c r="G52" s="32" t="s">
        <v>24</v>
      </c>
      <c r="H52" s="31" t="s">
        <v>122</v>
      </c>
      <c r="I52" s="31">
        <v>8.34</v>
      </c>
      <c r="J52" s="6">
        <v>1.39</v>
      </c>
      <c r="K52" s="6">
        <v>0.38</v>
      </c>
      <c r="L52" s="12">
        <v>0.56999999999999995</v>
      </c>
      <c r="M52" s="32">
        <v>2</v>
      </c>
      <c r="N52" s="31" t="s">
        <v>493</v>
      </c>
      <c r="O52" s="31" t="s">
        <v>494</v>
      </c>
      <c r="P52" s="33">
        <v>44287</v>
      </c>
      <c r="Q52" s="31">
        <v>10</v>
      </c>
      <c r="R52" s="35"/>
      <c r="S52" s="35">
        <v>0.5</v>
      </c>
      <c r="T52" s="35">
        <v>0.5</v>
      </c>
      <c r="U52" s="35"/>
      <c r="V52" s="83">
        <f t="shared" si="9"/>
        <v>0</v>
      </c>
      <c r="W52" s="79" t="s">
        <v>549</v>
      </c>
      <c r="X52" s="79"/>
      <c r="Y52" s="79"/>
      <c r="Z52" s="79"/>
      <c r="AA52" s="78" t="str">
        <f t="shared" si="3"/>
        <v>BAJO</v>
      </c>
      <c r="AB52" s="130">
        <f t="shared" si="4"/>
        <v>0</v>
      </c>
      <c r="AC52" s="78"/>
      <c r="AD52" s="131">
        <f t="shared" si="5"/>
        <v>0</v>
      </c>
      <c r="AE52" s="131">
        <f t="shared" si="6"/>
        <v>0</v>
      </c>
      <c r="AF52" s="131">
        <f t="shared" si="7"/>
        <v>0</v>
      </c>
      <c r="AG52" s="131">
        <f t="shared" si="8"/>
        <v>0</v>
      </c>
    </row>
    <row r="53" spans="1:33" ht="89.25" hidden="1" x14ac:dyDescent="0.25">
      <c r="A53" s="30" t="s">
        <v>49</v>
      </c>
      <c r="B53" s="30" t="s">
        <v>50</v>
      </c>
      <c r="C53" s="30" t="s">
        <v>51</v>
      </c>
      <c r="D53" s="31" t="s">
        <v>121</v>
      </c>
      <c r="E53" s="31" t="s">
        <v>23</v>
      </c>
      <c r="F53" s="32" t="s">
        <v>495</v>
      </c>
      <c r="G53" s="32" t="s">
        <v>24</v>
      </c>
      <c r="H53" s="31" t="s">
        <v>122</v>
      </c>
      <c r="I53" s="31">
        <v>8.34</v>
      </c>
      <c r="J53" s="6">
        <v>1.39</v>
      </c>
      <c r="K53" s="6">
        <v>0.38</v>
      </c>
      <c r="L53" s="12">
        <v>0.56999999999999995</v>
      </c>
      <c r="M53" s="41">
        <v>3</v>
      </c>
      <c r="N53" s="32" t="s">
        <v>496</v>
      </c>
      <c r="O53" s="32" t="s">
        <v>497</v>
      </c>
      <c r="P53" s="36">
        <v>44287</v>
      </c>
      <c r="Q53" s="32">
        <v>9</v>
      </c>
      <c r="R53" s="27"/>
      <c r="S53" s="27">
        <v>0.33</v>
      </c>
      <c r="T53" s="27">
        <v>0.33</v>
      </c>
      <c r="U53" s="27">
        <v>0.34</v>
      </c>
      <c r="V53" s="83">
        <f t="shared" si="9"/>
        <v>0</v>
      </c>
      <c r="W53" s="79" t="s">
        <v>549</v>
      </c>
      <c r="X53" s="79"/>
      <c r="Y53" s="79"/>
      <c r="Z53" s="79"/>
      <c r="AA53" s="78" t="str">
        <f t="shared" si="3"/>
        <v>BAJO</v>
      </c>
      <c r="AB53" s="130">
        <f t="shared" si="4"/>
        <v>0</v>
      </c>
      <c r="AC53" s="78"/>
      <c r="AD53" s="131">
        <f t="shared" si="5"/>
        <v>0</v>
      </c>
      <c r="AE53" s="131">
        <f t="shared" si="6"/>
        <v>0</v>
      </c>
      <c r="AF53" s="131">
        <f t="shared" si="7"/>
        <v>0</v>
      </c>
      <c r="AG53" s="131">
        <f t="shared" si="8"/>
        <v>0</v>
      </c>
    </row>
    <row r="54" spans="1:33" ht="105" hidden="1" x14ac:dyDescent="0.25">
      <c r="A54" s="30" t="s">
        <v>49</v>
      </c>
      <c r="B54" s="30" t="s">
        <v>50</v>
      </c>
      <c r="C54" s="30" t="s">
        <v>51</v>
      </c>
      <c r="D54" s="31" t="s">
        <v>121</v>
      </c>
      <c r="E54" s="31" t="s">
        <v>23</v>
      </c>
      <c r="F54" s="31" t="s">
        <v>498</v>
      </c>
      <c r="G54" s="32" t="s">
        <v>24</v>
      </c>
      <c r="H54" s="31" t="s">
        <v>122</v>
      </c>
      <c r="I54" s="31">
        <v>8.33</v>
      </c>
      <c r="J54" s="6">
        <v>1.39</v>
      </c>
      <c r="K54" s="6">
        <v>0.38</v>
      </c>
      <c r="L54" s="12">
        <v>0.56999999999999995</v>
      </c>
      <c r="M54" s="38">
        <v>10</v>
      </c>
      <c r="N54" s="32" t="s">
        <v>499</v>
      </c>
      <c r="O54" s="31" t="s">
        <v>500</v>
      </c>
      <c r="P54" s="36">
        <v>44256</v>
      </c>
      <c r="Q54" s="32">
        <v>10</v>
      </c>
      <c r="R54" s="27">
        <v>0.25</v>
      </c>
      <c r="S54" s="27">
        <v>0.25</v>
      </c>
      <c r="T54" s="27">
        <v>0.25</v>
      </c>
      <c r="U54" s="27">
        <v>0.25</v>
      </c>
      <c r="V54" s="83">
        <f t="shared" si="9"/>
        <v>0.25</v>
      </c>
      <c r="W54" s="79" t="s">
        <v>550</v>
      </c>
      <c r="X54" s="101">
        <f>1/1</f>
        <v>1</v>
      </c>
      <c r="Y54" s="98" t="s">
        <v>677</v>
      </c>
      <c r="Z54" s="79"/>
      <c r="AA54" s="78" t="str">
        <f t="shared" si="3"/>
        <v>ALTO</v>
      </c>
      <c r="AB54" s="130">
        <f t="shared" si="4"/>
        <v>0.25</v>
      </c>
      <c r="AC54" s="78"/>
      <c r="AD54" s="131">
        <f t="shared" si="5"/>
        <v>2.0825</v>
      </c>
      <c r="AE54" s="131">
        <f t="shared" si="6"/>
        <v>0.34749999999999998</v>
      </c>
      <c r="AF54" s="131">
        <f t="shared" si="7"/>
        <v>9.5000000000000001E-2</v>
      </c>
      <c r="AG54" s="131">
        <f t="shared" si="8"/>
        <v>0.14249999999999999</v>
      </c>
    </row>
    <row r="55" spans="1:33" ht="120" hidden="1" x14ac:dyDescent="0.25">
      <c r="A55" s="30" t="s">
        <v>49</v>
      </c>
      <c r="B55" s="30" t="s">
        <v>50</v>
      </c>
      <c r="C55" s="30" t="s">
        <v>51</v>
      </c>
      <c r="D55" s="31" t="s">
        <v>121</v>
      </c>
      <c r="E55" s="31" t="s">
        <v>23</v>
      </c>
      <c r="F55" s="32" t="s">
        <v>501</v>
      </c>
      <c r="G55" s="32" t="s">
        <v>24</v>
      </c>
      <c r="H55" s="31" t="s">
        <v>122</v>
      </c>
      <c r="I55" s="31">
        <v>8.33</v>
      </c>
      <c r="J55" s="6">
        <v>1.39</v>
      </c>
      <c r="K55" s="6">
        <v>0.38</v>
      </c>
      <c r="L55" s="12">
        <v>0.56999999999999995</v>
      </c>
      <c r="M55" s="41">
        <v>1</v>
      </c>
      <c r="N55" s="32" t="s">
        <v>502</v>
      </c>
      <c r="O55" s="32" t="s">
        <v>503</v>
      </c>
      <c r="P55" s="36">
        <v>44256</v>
      </c>
      <c r="Q55" s="32">
        <v>1</v>
      </c>
      <c r="R55" s="27">
        <v>1</v>
      </c>
      <c r="S55" s="27"/>
      <c r="T55" s="27"/>
      <c r="U55" s="27"/>
      <c r="V55" s="83">
        <f t="shared" si="9"/>
        <v>1</v>
      </c>
      <c r="W55" s="79" t="s">
        <v>553</v>
      </c>
      <c r="X55" s="101">
        <v>1</v>
      </c>
      <c r="Y55" s="98" t="s">
        <v>678</v>
      </c>
      <c r="Z55" s="79"/>
      <c r="AA55" s="78" t="str">
        <f t="shared" si="3"/>
        <v>ALTO</v>
      </c>
      <c r="AB55" s="130">
        <f t="shared" si="4"/>
        <v>1</v>
      </c>
      <c r="AC55" s="78"/>
      <c r="AD55" s="131">
        <f t="shared" si="5"/>
        <v>8.33</v>
      </c>
      <c r="AE55" s="131">
        <f t="shared" si="6"/>
        <v>1.39</v>
      </c>
      <c r="AF55" s="131">
        <f t="shared" si="7"/>
        <v>0.38</v>
      </c>
      <c r="AG55" s="131">
        <f t="shared" si="8"/>
        <v>0.56999999999999995</v>
      </c>
    </row>
    <row r="56" spans="1:33" ht="90" hidden="1" x14ac:dyDescent="0.25">
      <c r="A56" s="72" t="s">
        <v>26</v>
      </c>
      <c r="B56" s="72" t="s">
        <v>27</v>
      </c>
      <c r="C56" s="72" t="s">
        <v>28</v>
      </c>
      <c r="D56" s="11" t="s">
        <v>121</v>
      </c>
      <c r="E56" s="11" t="s">
        <v>23</v>
      </c>
      <c r="F56" s="11" t="s">
        <v>33</v>
      </c>
      <c r="G56" s="11" t="s">
        <v>24</v>
      </c>
      <c r="H56" s="12" t="s">
        <v>122</v>
      </c>
      <c r="I56" s="31">
        <v>8.33</v>
      </c>
      <c r="J56" s="6">
        <v>1.39</v>
      </c>
      <c r="K56" s="6">
        <v>0.38</v>
      </c>
      <c r="L56" s="6">
        <v>0.15</v>
      </c>
      <c r="M56" s="12">
        <v>3</v>
      </c>
      <c r="N56" s="12" t="s">
        <v>34</v>
      </c>
      <c r="O56" s="12" t="s">
        <v>35</v>
      </c>
      <c r="P56" s="13">
        <v>44256</v>
      </c>
      <c r="Q56" s="14">
        <v>9</v>
      </c>
      <c r="R56" s="15">
        <v>0.25</v>
      </c>
      <c r="S56" s="15">
        <v>0.25</v>
      </c>
      <c r="T56" s="15">
        <v>0.25</v>
      </c>
      <c r="U56" s="15">
        <v>0.25</v>
      </c>
      <c r="V56" s="83">
        <f t="shared" si="9"/>
        <v>0.25</v>
      </c>
      <c r="W56" s="79" t="s">
        <v>550</v>
      </c>
      <c r="X56" s="101">
        <f>1/1</f>
        <v>1</v>
      </c>
      <c r="Y56" s="98" t="s">
        <v>679</v>
      </c>
      <c r="Z56" s="79"/>
      <c r="AA56" s="78" t="str">
        <f t="shared" si="3"/>
        <v>ALTO</v>
      </c>
      <c r="AB56" s="130">
        <f t="shared" si="4"/>
        <v>0.25</v>
      </c>
      <c r="AC56" s="78"/>
      <c r="AD56" s="131">
        <f t="shared" si="5"/>
        <v>2.0825</v>
      </c>
      <c r="AE56" s="131">
        <f t="shared" si="6"/>
        <v>0.34749999999999998</v>
      </c>
      <c r="AF56" s="131">
        <f t="shared" si="7"/>
        <v>9.5000000000000001E-2</v>
      </c>
      <c r="AG56" s="131">
        <f t="shared" si="8"/>
        <v>3.7499999999999999E-2</v>
      </c>
    </row>
    <row r="57" spans="1:33" ht="76.5" hidden="1" x14ac:dyDescent="0.25">
      <c r="A57" s="72" t="s">
        <v>26</v>
      </c>
      <c r="B57" s="72" t="s">
        <v>27</v>
      </c>
      <c r="C57" s="72" t="s">
        <v>28</v>
      </c>
      <c r="D57" s="11" t="s">
        <v>121</v>
      </c>
      <c r="E57" s="11" t="s">
        <v>23</v>
      </c>
      <c r="F57" s="11" t="s">
        <v>36</v>
      </c>
      <c r="G57" s="11" t="s">
        <v>24</v>
      </c>
      <c r="H57" s="12" t="s">
        <v>122</v>
      </c>
      <c r="I57" s="31">
        <v>8.33</v>
      </c>
      <c r="J57" s="6">
        <v>1.39</v>
      </c>
      <c r="K57" s="6">
        <v>0.38</v>
      </c>
      <c r="L57" s="6">
        <v>0.15</v>
      </c>
      <c r="M57" s="12">
        <v>2</v>
      </c>
      <c r="N57" s="12" t="s">
        <v>37</v>
      </c>
      <c r="O57" s="12" t="s">
        <v>38</v>
      </c>
      <c r="P57" s="13">
        <v>44256</v>
      </c>
      <c r="Q57" s="14">
        <v>9</v>
      </c>
      <c r="R57" s="15"/>
      <c r="S57" s="15">
        <v>0.5</v>
      </c>
      <c r="T57" s="15"/>
      <c r="U57" s="15">
        <v>0.5</v>
      </c>
      <c r="V57" s="83">
        <f t="shared" si="9"/>
        <v>0</v>
      </c>
      <c r="W57" s="79" t="s">
        <v>549</v>
      </c>
      <c r="X57" s="79"/>
      <c r="Y57" s="79"/>
      <c r="Z57" s="79"/>
      <c r="AA57" s="78" t="str">
        <f t="shared" si="3"/>
        <v>BAJO</v>
      </c>
      <c r="AB57" s="130">
        <f t="shared" si="4"/>
        <v>0</v>
      </c>
      <c r="AC57" s="78"/>
      <c r="AD57" s="131">
        <f t="shared" si="5"/>
        <v>0</v>
      </c>
      <c r="AE57" s="131">
        <f t="shared" si="6"/>
        <v>0</v>
      </c>
      <c r="AF57" s="131">
        <f t="shared" si="7"/>
        <v>0</v>
      </c>
      <c r="AG57" s="131">
        <f t="shared" si="8"/>
        <v>0</v>
      </c>
    </row>
    <row r="58" spans="1:33" ht="76.5" hidden="1" x14ac:dyDescent="0.25">
      <c r="A58" s="72" t="s">
        <v>26</v>
      </c>
      <c r="B58" s="72" t="s">
        <v>27</v>
      </c>
      <c r="C58" s="72" t="s">
        <v>28</v>
      </c>
      <c r="D58" s="11" t="s">
        <v>121</v>
      </c>
      <c r="E58" s="11" t="s">
        <v>23</v>
      </c>
      <c r="F58" s="11" t="s">
        <v>39</v>
      </c>
      <c r="G58" s="11" t="s">
        <v>24</v>
      </c>
      <c r="H58" s="12" t="s">
        <v>122</v>
      </c>
      <c r="I58" s="31">
        <v>8.33</v>
      </c>
      <c r="J58" s="6">
        <v>1.39</v>
      </c>
      <c r="K58" s="6">
        <v>0.38</v>
      </c>
      <c r="L58" s="6">
        <v>0.15</v>
      </c>
      <c r="M58" s="12">
        <v>1</v>
      </c>
      <c r="N58" s="12" t="s">
        <v>40</v>
      </c>
      <c r="O58" s="12" t="s">
        <v>41</v>
      </c>
      <c r="P58" s="13">
        <v>44256</v>
      </c>
      <c r="Q58" s="14">
        <v>9</v>
      </c>
      <c r="R58" s="15"/>
      <c r="S58" s="15"/>
      <c r="T58" s="15">
        <v>1</v>
      </c>
      <c r="U58" s="15"/>
      <c r="V58" s="83">
        <f t="shared" si="9"/>
        <v>0</v>
      </c>
      <c r="W58" s="79" t="s">
        <v>549</v>
      </c>
      <c r="X58" s="79"/>
      <c r="Y58" s="98"/>
      <c r="Z58" s="79"/>
      <c r="AA58" s="78" t="str">
        <f t="shared" si="3"/>
        <v>BAJO</v>
      </c>
      <c r="AB58" s="130">
        <f t="shared" si="4"/>
        <v>0</v>
      </c>
      <c r="AC58" s="78"/>
      <c r="AD58" s="131">
        <f t="shared" si="5"/>
        <v>0</v>
      </c>
      <c r="AE58" s="131">
        <f t="shared" si="6"/>
        <v>0</v>
      </c>
      <c r="AF58" s="131">
        <f t="shared" si="7"/>
        <v>0</v>
      </c>
      <c r="AG58" s="131">
        <f t="shared" si="8"/>
        <v>0</v>
      </c>
    </row>
    <row r="59" spans="1:33" ht="76.5" hidden="1" x14ac:dyDescent="0.25">
      <c r="A59" s="72" t="s">
        <v>26</v>
      </c>
      <c r="B59" s="72" t="s">
        <v>27</v>
      </c>
      <c r="C59" s="72" t="s">
        <v>28</v>
      </c>
      <c r="D59" s="11" t="s">
        <v>121</v>
      </c>
      <c r="E59" s="11" t="s">
        <v>23</v>
      </c>
      <c r="F59" s="11" t="s">
        <v>42</v>
      </c>
      <c r="G59" s="11" t="s">
        <v>24</v>
      </c>
      <c r="H59" s="12" t="s">
        <v>122</v>
      </c>
      <c r="I59" s="31">
        <v>8.33</v>
      </c>
      <c r="J59" s="6">
        <v>1.39</v>
      </c>
      <c r="K59" s="6">
        <v>0.38</v>
      </c>
      <c r="L59" s="6">
        <v>0.15</v>
      </c>
      <c r="M59" s="12">
        <v>3</v>
      </c>
      <c r="N59" s="12" t="s">
        <v>43</v>
      </c>
      <c r="O59" s="12" t="s">
        <v>44</v>
      </c>
      <c r="P59" s="13">
        <v>44256</v>
      </c>
      <c r="Q59" s="14">
        <v>9</v>
      </c>
      <c r="R59" s="15"/>
      <c r="S59" s="15">
        <v>0.33</v>
      </c>
      <c r="T59" s="15">
        <v>0.33</v>
      </c>
      <c r="U59" s="15">
        <v>0.34</v>
      </c>
      <c r="V59" s="83">
        <f t="shared" si="9"/>
        <v>0</v>
      </c>
      <c r="W59" s="79" t="s">
        <v>549</v>
      </c>
      <c r="X59" s="79"/>
      <c r="Y59" s="79"/>
      <c r="Z59" s="79"/>
      <c r="AA59" s="78" t="str">
        <f t="shared" si="3"/>
        <v>BAJO</v>
      </c>
      <c r="AB59" s="130">
        <f t="shared" si="4"/>
        <v>0</v>
      </c>
      <c r="AC59" s="78"/>
      <c r="AD59" s="131">
        <f t="shared" si="5"/>
        <v>0</v>
      </c>
      <c r="AE59" s="131">
        <f t="shared" si="6"/>
        <v>0</v>
      </c>
      <c r="AF59" s="131">
        <f t="shared" si="7"/>
        <v>0</v>
      </c>
      <c r="AG59" s="131">
        <f t="shared" si="8"/>
        <v>0</v>
      </c>
    </row>
    <row r="60" spans="1:33" ht="76.5" hidden="1" x14ac:dyDescent="0.25">
      <c r="A60" s="72" t="s">
        <v>26</v>
      </c>
      <c r="B60" s="72" t="s">
        <v>27</v>
      </c>
      <c r="C60" s="72" t="s">
        <v>28</v>
      </c>
      <c r="D60" s="11" t="s">
        <v>121</v>
      </c>
      <c r="E60" s="11" t="s">
        <v>23</v>
      </c>
      <c r="F60" s="11" t="s">
        <v>45</v>
      </c>
      <c r="G60" s="11" t="s">
        <v>24</v>
      </c>
      <c r="H60" s="12" t="s">
        <v>122</v>
      </c>
      <c r="I60" s="31">
        <v>8.33</v>
      </c>
      <c r="J60" s="6">
        <v>1.39</v>
      </c>
      <c r="K60" s="6">
        <v>0.38</v>
      </c>
      <c r="L60" s="6">
        <v>0.15</v>
      </c>
      <c r="M60" s="12">
        <v>3</v>
      </c>
      <c r="N60" s="12" t="s">
        <v>46</v>
      </c>
      <c r="O60" s="12" t="s">
        <v>47</v>
      </c>
      <c r="P60" s="13">
        <v>44256</v>
      </c>
      <c r="Q60" s="14">
        <v>9</v>
      </c>
      <c r="R60" s="15"/>
      <c r="S60" s="15">
        <v>0.33</v>
      </c>
      <c r="T60" s="15">
        <v>0.33</v>
      </c>
      <c r="U60" s="15">
        <v>0.34</v>
      </c>
      <c r="V60" s="83">
        <f t="shared" si="9"/>
        <v>0</v>
      </c>
      <c r="W60" s="79" t="s">
        <v>549</v>
      </c>
      <c r="X60" s="79"/>
      <c r="Y60" s="79"/>
      <c r="Z60" s="79"/>
      <c r="AA60" s="78" t="str">
        <f t="shared" si="3"/>
        <v>BAJO</v>
      </c>
      <c r="AB60" s="130">
        <f t="shared" si="4"/>
        <v>0</v>
      </c>
      <c r="AC60" s="78"/>
      <c r="AD60" s="131">
        <f t="shared" si="5"/>
        <v>0</v>
      </c>
      <c r="AE60" s="131">
        <f t="shared" si="6"/>
        <v>0</v>
      </c>
      <c r="AF60" s="131">
        <f t="shared" si="7"/>
        <v>0</v>
      </c>
      <c r="AG60" s="131">
        <f t="shared" si="8"/>
        <v>0</v>
      </c>
    </row>
    <row r="61" spans="1:33" ht="76.5" hidden="1" x14ac:dyDescent="0.25">
      <c r="A61" s="72" t="s">
        <v>26</v>
      </c>
      <c r="B61" s="72" t="s">
        <v>27</v>
      </c>
      <c r="C61" s="72" t="s">
        <v>28</v>
      </c>
      <c r="D61" s="11" t="s">
        <v>121</v>
      </c>
      <c r="E61" s="11" t="s">
        <v>23</v>
      </c>
      <c r="F61" s="11" t="s">
        <v>48</v>
      </c>
      <c r="G61" s="11" t="s">
        <v>24</v>
      </c>
      <c r="H61" s="12" t="s">
        <v>122</v>
      </c>
      <c r="I61" s="31">
        <v>8.33</v>
      </c>
      <c r="J61" s="6">
        <v>1.39</v>
      </c>
      <c r="K61" s="6">
        <v>0.38</v>
      </c>
      <c r="L61" s="6">
        <v>0.15</v>
      </c>
      <c r="M61" s="16">
        <v>1</v>
      </c>
      <c r="N61" s="12" t="s">
        <v>30</v>
      </c>
      <c r="O61" s="12" t="s">
        <v>31</v>
      </c>
      <c r="P61" s="13">
        <v>44256</v>
      </c>
      <c r="Q61" s="14">
        <v>9</v>
      </c>
      <c r="R61" s="15"/>
      <c r="S61" s="15"/>
      <c r="T61" s="15"/>
      <c r="U61" s="15">
        <v>1</v>
      </c>
      <c r="V61" s="83">
        <f t="shared" si="9"/>
        <v>0</v>
      </c>
      <c r="W61" s="79" t="s">
        <v>549</v>
      </c>
      <c r="X61" s="79"/>
      <c r="Y61" s="79"/>
      <c r="Z61" s="79"/>
      <c r="AA61" s="78" t="str">
        <f t="shared" si="3"/>
        <v>BAJO</v>
      </c>
      <c r="AB61" s="130">
        <f t="shared" si="4"/>
        <v>0</v>
      </c>
      <c r="AC61" s="78"/>
      <c r="AD61" s="131">
        <f t="shared" si="5"/>
        <v>0</v>
      </c>
      <c r="AE61" s="131">
        <f t="shared" si="6"/>
        <v>0</v>
      </c>
      <c r="AF61" s="131">
        <f t="shared" si="7"/>
        <v>0</v>
      </c>
      <c r="AG61" s="131">
        <f t="shared" si="8"/>
        <v>0</v>
      </c>
    </row>
    <row r="62" spans="1:33" ht="153" hidden="1" x14ac:dyDescent="0.25">
      <c r="A62" s="30" t="s">
        <v>26</v>
      </c>
      <c r="B62" s="30" t="s">
        <v>27</v>
      </c>
      <c r="C62" s="30" t="s">
        <v>94</v>
      </c>
      <c r="D62" s="31" t="s">
        <v>127</v>
      </c>
      <c r="E62" s="40" t="s">
        <v>23</v>
      </c>
      <c r="F62" s="31" t="s">
        <v>128</v>
      </c>
      <c r="G62" s="26" t="s">
        <v>24</v>
      </c>
      <c r="H62" s="26" t="s">
        <v>97</v>
      </c>
      <c r="I62" s="26">
        <v>6.66</v>
      </c>
      <c r="J62" s="6">
        <v>1.39</v>
      </c>
      <c r="K62" s="6">
        <v>0.38</v>
      </c>
      <c r="L62" s="6">
        <v>0.15</v>
      </c>
      <c r="M62" s="24">
        <v>15</v>
      </c>
      <c r="N62" s="26" t="s">
        <v>129</v>
      </c>
      <c r="O62" s="26" t="s">
        <v>130</v>
      </c>
      <c r="P62" s="36">
        <v>44197</v>
      </c>
      <c r="Q62" s="32">
        <v>11</v>
      </c>
      <c r="R62" s="27">
        <v>0.2</v>
      </c>
      <c r="S62" s="27">
        <v>0.26</v>
      </c>
      <c r="T62" s="27">
        <v>0.33</v>
      </c>
      <c r="U62" s="27">
        <v>0.21</v>
      </c>
      <c r="V62" s="83">
        <f t="shared" si="9"/>
        <v>0.2</v>
      </c>
      <c r="W62" s="79" t="s">
        <v>550</v>
      </c>
      <c r="X62" s="102">
        <f>3/3</f>
        <v>1</v>
      </c>
      <c r="Y62" s="98" t="s">
        <v>769</v>
      </c>
      <c r="Z62" s="79"/>
      <c r="AA62" s="78" t="str">
        <f t="shared" si="3"/>
        <v>ALTO</v>
      </c>
      <c r="AB62" s="130">
        <f t="shared" si="4"/>
        <v>0.2</v>
      </c>
      <c r="AC62" s="78"/>
      <c r="AD62" s="131">
        <f t="shared" si="5"/>
        <v>1.3320000000000001</v>
      </c>
      <c r="AE62" s="131">
        <f t="shared" si="6"/>
        <v>0.27799999999999997</v>
      </c>
      <c r="AF62" s="131">
        <f t="shared" si="7"/>
        <v>7.6000000000000012E-2</v>
      </c>
      <c r="AG62" s="131">
        <f t="shared" si="8"/>
        <v>0.03</v>
      </c>
    </row>
    <row r="63" spans="1:33" ht="153" hidden="1" x14ac:dyDescent="0.25">
      <c r="A63" s="30" t="s">
        <v>26</v>
      </c>
      <c r="B63" s="30" t="s">
        <v>27</v>
      </c>
      <c r="C63" s="30" t="s">
        <v>94</v>
      </c>
      <c r="D63" s="31" t="s">
        <v>127</v>
      </c>
      <c r="E63" s="40" t="s">
        <v>23</v>
      </c>
      <c r="F63" s="31" t="s">
        <v>131</v>
      </c>
      <c r="G63" s="26" t="s">
        <v>24</v>
      </c>
      <c r="H63" s="26" t="s">
        <v>132</v>
      </c>
      <c r="I63" s="26">
        <v>6.66</v>
      </c>
      <c r="J63" s="6">
        <v>1.39</v>
      </c>
      <c r="K63" s="6">
        <v>0.38</v>
      </c>
      <c r="L63" s="6">
        <v>0.15</v>
      </c>
      <c r="M63" s="39">
        <v>1</v>
      </c>
      <c r="N63" s="26" t="s">
        <v>133</v>
      </c>
      <c r="O63" s="26" t="s">
        <v>134</v>
      </c>
      <c r="P63" s="36">
        <v>44197</v>
      </c>
      <c r="Q63" s="32">
        <v>11</v>
      </c>
      <c r="R63" s="27">
        <v>0.1</v>
      </c>
      <c r="S63" s="27">
        <v>0.4</v>
      </c>
      <c r="T63" s="27">
        <v>0.25</v>
      </c>
      <c r="U63" s="27">
        <v>0.25</v>
      </c>
      <c r="V63" s="83">
        <f t="shared" si="9"/>
        <v>0.1</v>
      </c>
      <c r="W63" s="79" t="s">
        <v>550</v>
      </c>
      <c r="X63" s="102">
        <f>1/1</f>
        <v>1</v>
      </c>
      <c r="Y63" s="79" t="s">
        <v>770</v>
      </c>
      <c r="Z63" s="79"/>
      <c r="AA63" s="78" t="str">
        <f t="shared" si="3"/>
        <v>ALTO</v>
      </c>
      <c r="AB63" s="130">
        <f t="shared" si="4"/>
        <v>0.1</v>
      </c>
      <c r="AC63" s="78"/>
      <c r="AD63" s="131">
        <f t="shared" si="5"/>
        <v>0.66600000000000004</v>
      </c>
      <c r="AE63" s="131">
        <f t="shared" si="6"/>
        <v>0.13899999999999998</v>
      </c>
      <c r="AF63" s="131">
        <f t="shared" si="7"/>
        <v>3.8000000000000006E-2</v>
      </c>
      <c r="AG63" s="131">
        <f t="shared" si="8"/>
        <v>1.4999999999999999E-2</v>
      </c>
    </row>
    <row r="64" spans="1:33" ht="153" hidden="1" x14ac:dyDescent="0.25">
      <c r="A64" s="30" t="s">
        <v>26</v>
      </c>
      <c r="B64" s="30" t="s">
        <v>27</v>
      </c>
      <c r="C64" s="30" t="s">
        <v>94</v>
      </c>
      <c r="D64" s="31" t="s">
        <v>127</v>
      </c>
      <c r="E64" s="40" t="s">
        <v>23</v>
      </c>
      <c r="F64" s="31" t="s">
        <v>135</v>
      </c>
      <c r="G64" s="26" t="s">
        <v>24</v>
      </c>
      <c r="H64" s="26" t="s">
        <v>136</v>
      </c>
      <c r="I64" s="26">
        <v>6.66</v>
      </c>
      <c r="J64" s="6">
        <v>1.39</v>
      </c>
      <c r="K64" s="6">
        <v>0.38</v>
      </c>
      <c r="L64" s="6">
        <v>0.15</v>
      </c>
      <c r="M64" s="24">
        <v>3</v>
      </c>
      <c r="N64" s="26" t="s">
        <v>137</v>
      </c>
      <c r="O64" s="26" t="s">
        <v>138</v>
      </c>
      <c r="P64" s="36">
        <v>44197</v>
      </c>
      <c r="Q64" s="32">
        <v>11</v>
      </c>
      <c r="R64" s="27"/>
      <c r="S64" s="27">
        <v>0.33</v>
      </c>
      <c r="T64" s="27">
        <v>0.33</v>
      </c>
      <c r="U64" s="27">
        <v>0.34</v>
      </c>
      <c r="V64" s="83">
        <f t="shared" si="9"/>
        <v>0</v>
      </c>
      <c r="W64" s="79" t="s">
        <v>549</v>
      </c>
      <c r="X64" s="79"/>
      <c r="Y64" s="79"/>
      <c r="Z64" s="79"/>
      <c r="AA64" s="78" t="str">
        <f t="shared" si="3"/>
        <v>BAJO</v>
      </c>
      <c r="AB64" s="130">
        <f t="shared" si="4"/>
        <v>0</v>
      </c>
      <c r="AC64" s="78"/>
      <c r="AD64" s="131">
        <f t="shared" si="5"/>
        <v>0</v>
      </c>
      <c r="AE64" s="131">
        <f t="shared" si="6"/>
        <v>0</v>
      </c>
      <c r="AF64" s="131">
        <f t="shared" si="7"/>
        <v>0</v>
      </c>
      <c r="AG64" s="131">
        <f t="shared" si="8"/>
        <v>0</v>
      </c>
    </row>
    <row r="65" spans="1:33" ht="153" hidden="1" x14ac:dyDescent="0.25">
      <c r="A65" s="30" t="s">
        <v>26</v>
      </c>
      <c r="B65" s="30" t="s">
        <v>27</v>
      </c>
      <c r="C65" s="30" t="s">
        <v>94</v>
      </c>
      <c r="D65" s="31" t="s">
        <v>127</v>
      </c>
      <c r="E65" s="40" t="s">
        <v>23</v>
      </c>
      <c r="F65" s="31" t="s">
        <v>139</v>
      </c>
      <c r="G65" s="26" t="s">
        <v>24</v>
      </c>
      <c r="H65" s="26" t="s">
        <v>97</v>
      </c>
      <c r="I65" s="26">
        <v>6.66</v>
      </c>
      <c r="J65" s="6">
        <v>1.39</v>
      </c>
      <c r="K65" s="6">
        <v>0.38</v>
      </c>
      <c r="L65" s="6">
        <v>0.15</v>
      </c>
      <c r="M65" s="24" t="s">
        <v>140</v>
      </c>
      <c r="N65" s="26" t="s">
        <v>141</v>
      </c>
      <c r="O65" s="26" t="s">
        <v>142</v>
      </c>
      <c r="P65" s="36">
        <v>44197</v>
      </c>
      <c r="Q65" s="32">
        <v>11</v>
      </c>
      <c r="R65" s="27"/>
      <c r="S65" s="27"/>
      <c r="T65" s="27">
        <v>0.5</v>
      </c>
      <c r="U65" s="27">
        <v>0.5</v>
      </c>
      <c r="V65" s="83">
        <f t="shared" si="9"/>
        <v>0</v>
      </c>
      <c r="W65" s="79" t="s">
        <v>549</v>
      </c>
      <c r="X65" s="79"/>
      <c r="Y65" s="79"/>
      <c r="Z65" s="79"/>
      <c r="AA65" s="78" t="str">
        <f t="shared" si="3"/>
        <v>BAJO</v>
      </c>
      <c r="AB65" s="130">
        <f t="shared" si="4"/>
        <v>0</v>
      </c>
      <c r="AC65" s="78"/>
      <c r="AD65" s="131">
        <f t="shared" si="5"/>
        <v>0</v>
      </c>
      <c r="AE65" s="131">
        <f t="shared" si="6"/>
        <v>0</v>
      </c>
      <c r="AF65" s="131">
        <f t="shared" si="7"/>
        <v>0</v>
      </c>
      <c r="AG65" s="131">
        <f t="shared" si="8"/>
        <v>0</v>
      </c>
    </row>
    <row r="66" spans="1:33" ht="153" hidden="1" x14ac:dyDescent="0.25">
      <c r="A66" s="30" t="s">
        <v>26</v>
      </c>
      <c r="B66" s="30" t="s">
        <v>27</v>
      </c>
      <c r="C66" s="30" t="s">
        <v>94</v>
      </c>
      <c r="D66" s="31" t="s">
        <v>127</v>
      </c>
      <c r="E66" s="40" t="s">
        <v>23</v>
      </c>
      <c r="F66" s="31" t="s">
        <v>143</v>
      </c>
      <c r="G66" s="26" t="s">
        <v>24</v>
      </c>
      <c r="H66" s="26" t="s">
        <v>97</v>
      </c>
      <c r="I66" s="26">
        <v>6.66</v>
      </c>
      <c r="J66" s="6">
        <v>1.39</v>
      </c>
      <c r="K66" s="6">
        <v>0.38</v>
      </c>
      <c r="L66" s="6">
        <v>0.15</v>
      </c>
      <c r="M66" s="24" t="s">
        <v>144</v>
      </c>
      <c r="N66" s="26" t="s">
        <v>145</v>
      </c>
      <c r="O66" s="26" t="s">
        <v>146</v>
      </c>
      <c r="P66" s="36">
        <v>44197</v>
      </c>
      <c r="Q66" s="32">
        <v>11</v>
      </c>
      <c r="R66" s="27">
        <v>0.25</v>
      </c>
      <c r="S66" s="27">
        <v>0.25</v>
      </c>
      <c r="T66" s="27">
        <v>0.25</v>
      </c>
      <c r="U66" s="27">
        <v>0.25</v>
      </c>
      <c r="V66" s="83">
        <f t="shared" si="9"/>
        <v>0.25</v>
      </c>
      <c r="W66" s="79" t="s">
        <v>550</v>
      </c>
      <c r="X66" s="102">
        <f>3/3</f>
        <v>1</v>
      </c>
      <c r="Y66" s="99" t="s">
        <v>771</v>
      </c>
      <c r="Z66" s="79"/>
      <c r="AA66" s="78" t="str">
        <f t="shared" si="3"/>
        <v>ALTO</v>
      </c>
      <c r="AB66" s="130">
        <f t="shared" si="4"/>
        <v>0.25</v>
      </c>
      <c r="AC66" s="78"/>
      <c r="AD66" s="131">
        <f t="shared" si="5"/>
        <v>1.665</v>
      </c>
      <c r="AE66" s="131">
        <f t="shared" si="6"/>
        <v>0.34749999999999998</v>
      </c>
      <c r="AF66" s="131">
        <f t="shared" si="7"/>
        <v>9.5000000000000001E-2</v>
      </c>
      <c r="AG66" s="131">
        <f t="shared" si="8"/>
        <v>3.7499999999999999E-2</v>
      </c>
    </row>
    <row r="67" spans="1:33" ht="153" hidden="1" x14ac:dyDescent="0.25">
      <c r="A67" s="30" t="s">
        <v>26</v>
      </c>
      <c r="B67" s="30" t="s">
        <v>27</v>
      </c>
      <c r="C67" s="30" t="s">
        <v>94</v>
      </c>
      <c r="D67" s="31" t="s">
        <v>127</v>
      </c>
      <c r="E67" s="40" t="s">
        <v>23</v>
      </c>
      <c r="F67" s="31" t="s">
        <v>147</v>
      </c>
      <c r="G67" s="26" t="s">
        <v>24</v>
      </c>
      <c r="H67" s="26" t="s">
        <v>97</v>
      </c>
      <c r="I67" s="26">
        <v>6.67</v>
      </c>
      <c r="J67" s="6">
        <v>1.39</v>
      </c>
      <c r="K67" s="6">
        <v>0.38</v>
      </c>
      <c r="L67" s="6">
        <v>0.15</v>
      </c>
      <c r="M67" s="24">
        <v>12</v>
      </c>
      <c r="N67" s="26" t="s">
        <v>148</v>
      </c>
      <c r="O67" s="26" t="s">
        <v>149</v>
      </c>
      <c r="P67" s="36">
        <v>44197</v>
      </c>
      <c r="Q67" s="32">
        <v>11</v>
      </c>
      <c r="R67" s="27">
        <v>0.25</v>
      </c>
      <c r="S67" s="27">
        <v>0.25</v>
      </c>
      <c r="T67" s="27">
        <v>0.25</v>
      </c>
      <c r="U67" s="27">
        <v>0.25</v>
      </c>
      <c r="V67" s="83">
        <f t="shared" si="9"/>
        <v>0.25</v>
      </c>
      <c r="W67" s="79" t="s">
        <v>550</v>
      </c>
      <c r="X67" s="102">
        <f>3/3</f>
        <v>1</v>
      </c>
      <c r="Y67" s="99" t="s">
        <v>772</v>
      </c>
      <c r="Z67" s="79"/>
      <c r="AA67" s="78" t="str">
        <f t="shared" si="3"/>
        <v>ALTO</v>
      </c>
      <c r="AB67" s="130">
        <f t="shared" si="4"/>
        <v>0.25</v>
      </c>
      <c r="AC67" s="78"/>
      <c r="AD67" s="131">
        <f t="shared" si="5"/>
        <v>1.6675</v>
      </c>
      <c r="AE67" s="131">
        <f t="shared" si="6"/>
        <v>0.34749999999999998</v>
      </c>
      <c r="AF67" s="131">
        <f t="shared" si="7"/>
        <v>9.5000000000000001E-2</v>
      </c>
      <c r="AG67" s="131">
        <f t="shared" si="8"/>
        <v>3.7499999999999999E-2</v>
      </c>
    </row>
    <row r="68" spans="1:33" ht="153" hidden="1" x14ac:dyDescent="0.25">
      <c r="A68" s="30" t="s">
        <v>26</v>
      </c>
      <c r="B68" s="30" t="s">
        <v>27</v>
      </c>
      <c r="C68" s="30" t="s">
        <v>94</v>
      </c>
      <c r="D68" s="31" t="s">
        <v>127</v>
      </c>
      <c r="E68" s="40" t="s">
        <v>23</v>
      </c>
      <c r="F68" s="31" t="s">
        <v>150</v>
      </c>
      <c r="G68" s="26" t="s">
        <v>24</v>
      </c>
      <c r="H68" s="26" t="s">
        <v>97</v>
      </c>
      <c r="I68" s="26">
        <v>6.67</v>
      </c>
      <c r="J68" s="6">
        <v>1.39</v>
      </c>
      <c r="K68" s="6">
        <v>0.38</v>
      </c>
      <c r="L68" s="6">
        <v>0.15</v>
      </c>
      <c r="M68" s="24" t="s">
        <v>144</v>
      </c>
      <c r="N68" s="26" t="s">
        <v>145</v>
      </c>
      <c r="O68" s="26" t="s">
        <v>151</v>
      </c>
      <c r="P68" s="36">
        <v>44287</v>
      </c>
      <c r="Q68" s="32">
        <v>11</v>
      </c>
      <c r="R68" s="27"/>
      <c r="S68" s="27">
        <v>0.33</v>
      </c>
      <c r="T68" s="27">
        <v>3.34</v>
      </c>
      <c r="U68" s="27">
        <v>0.34</v>
      </c>
      <c r="V68" s="83">
        <f t="shared" si="9"/>
        <v>0</v>
      </c>
      <c r="W68" s="79" t="s">
        <v>549</v>
      </c>
      <c r="X68" s="79"/>
      <c r="Y68" s="79"/>
      <c r="Z68" s="79"/>
      <c r="AA68" s="78" t="str">
        <f t="shared" si="3"/>
        <v>BAJO</v>
      </c>
      <c r="AB68" s="130">
        <f t="shared" si="4"/>
        <v>0</v>
      </c>
      <c r="AC68" s="78"/>
      <c r="AD68" s="131">
        <f t="shared" si="5"/>
        <v>0</v>
      </c>
      <c r="AE68" s="131">
        <f t="shared" si="6"/>
        <v>0</v>
      </c>
      <c r="AF68" s="131">
        <f t="shared" si="7"/>
        <v>0</v>
      </c>
      <c r="AG68" s="131">
        <f t="shared" si="8"/>
        <v>0</v>
      </c>
    </row>
    <row r="69" spans="1:33" ht="153" hidden="1" x14ac:dyDescent="0.25">
      <c r="A69" s="30" t="s">
        <v>26</v>
      </c>
      <c r="B69" s="30" t="s">
        <v>27</v>
      </c>
      <c r="C69" s="30" t="s">
        <v>94</v>
      </c>
      <c r="D69" s="31" t="s">
        <v>127</v>
      </c>
      <c r="E69" s="40" t="s">
        <v>23</v>
      </c>
      <c r="F69" s="31" t="s">
        <v>152</v>
      </c>
      <c r="G69" s="26" t="s">
        <v>24</v>
      </c>
      <c r="H69" s="26" t="s">
        <v>97</v>
      </c>
      <c r="I69" s="26">
        <v>6.67</v>
      </c>
      <c r="J69" s="6">
        <v>1.39</v>
      </c>
      <c r="K69" s="6">
        <v>0.38</v>
      </c>
      <c r="L69" s="6">
        <v>0.15</v>
      </c>
      <c r="M69" s="39">
        <v>1</v>
      </c>
      <c r="N69" s="26" t="s">
        <v>153</v>
      </c>
      <c r="O69" s="26" t="s">
        <v>154</v>
      </c>
      <c r="P69" s="36">
        <v>44197</v>
      </c>
      <c r="Q69" s="32">
        <v>11</v>
      </c>
      <c r="R69" s="27">
        <v>0.25</v>
      </c>
      <c r="S69" s="27">
        <v>0.25</v>
      </c>
      <c r="T69" s="27">
        <v>0.25</v>
      </c>
      <c r="U69" s="27">
        <v>0.25</v>
      </c>
      <c r="V69" s="83">
        <f t="shared" si="9"/>
        <v>0.25</v>
      </c>
      <c r="W69" s="79" t="s">
        <v>550</v>
      </c>
      <c r="X69" s="102">
        <f>1/1</f>
        <v>1</v>
      </c>
      <c r="Y69" s="98" t="s">
        <v>773</v>
      </c>
      <c r="Z69" s="79"/>
      <c r="AA69" s="78" t="str">
        <f t="shared" ref="AA69:AA132" si="10">+IF(AND(X69&gt;=0%,X69&lt;=60%),"BAJO",IF(AND(X69&gt;=61%,X69&lt;=80%),"MEDIO","ALTO"))</f>
        <v>ALTO</v>
      </c>
      <c r="AB69" s="130">
        <f t="shared" si="4"/>
        <v>0.25</v>
      </c>
      <c r="AC69" s="78"/>
      <c r="AD69" s="131">
        <f t="shared" si="5"/>
        <v>1.6675</v>
      </c>
      <c r="AE69" s="131">
        <f t="shared" si="6"/>
        <v>0.34749999999999998</v>
      </c>
      <c r="AF69" s="131">
        <f t="shared" si="7"/>
        <v>9.5000000000000001E-2</v>
      </c>
      <c r="AG69" s="131">
        <f t="shared" si="8"/>
        <v>3.7499999999999999E-2</v>
      </c>
    </row>
    <row r="70" spans="1:33" ht="153" hidden="1" x14ac:dyDescent="0.25">
      <c r="A70" s="30" t="s">
        <v>26</v>
      </c>
      <c r="B70" s="30" t="s">
        <v>27</v>
      </c>
      <c r="C70" s="30" t="s">
        <v>94</v>
      </c>
      <c r="D70" s="31" t="s">
        <v>127</v>
      </c>
      <c r="E70" s="40" t="s">
        <v>23</v>
      </c>
      <c r="F70" s="31" t="s">
        <v>155</v>
      </c>
      <c r="G70" s="26" t="s">
        <v>24</v>
      </c>
      <c r="H70" s="26" t="s">
        <v>97</v>
      </c>
      <c r="I70" s="26">
        <v>6.67</v>
      </c>
      <c r="J70" s="6">
        <v>1.39</v>
      </c>
      <c r="K70" s="6">
        <v>0.38</v>
      </c>
      <c r="L70" s="6">
        <v>0.15</v>
      </c>
      <c r="M70" s="39">
        <v>1</v>
      </c>
      <c r="N70" s="26" t="s">
        <v>156</v>
      </c>
      <c r="O70" s="26" t="s">
        <v>157</v>
      </c>
      <c r="P70" s="36">
        <v>44197</v>
      </c>
      <c r="Q70" s="32">
        <v>11</v>
      </c>
      <c r="R70" s="27">
        <v>0.25</v>
      </c>
      <c r="S70" s="27">
        <v>0.25</v>
      </c>
      <c r="T70" s="27">
        <v>0.25</v>
      </c>
      <c r="U70" s="27">
        <v>0.25</v>
      </c>
      <c r="V70" s="83">
        <f t="shared" si="9"/>
        <v>0.25</v>
      </c>
      <c r="W70" s="79" t="s">
        <v>550</v>
      </c>
      <c r="X70" s="102">
        <f>4/4</f>
        <v>1</v>
      </c>
      <c r="Y70" s="98" t="s">
        <v>774</v>
      </c>
      <c r="Z70" s="79"/>
      <c r="AA70" s="78" t="str">
        <f t="shared" si="10"/>
        <v>ALTO</v>
      </c>
      <c r="AB70" s="130">
        <f t="shared" ref="AB70:AB133" si="11">V70*X70</f>
        <v>0.25</v>
      </c>
      <c r="AC70" s="78"/>
      <c r="AD70" s="131">
        <f t="shared" ref="AD70:AD133" si="12">AB70*I70</f>
        <v>1.6675</v>
      </c>
      <c r="AE70" s="131">
        <f t="shared" ref="AE70:AE133" si="13">AB70*J70</f>
        <v>0.34749999999999998</v>
      </c>
      <c r="AF70" s="131">
        <f t="shared" ref="AF70:AF133" si="14">AB70*K70</f>
        <v>9.5000000000000001E-2</v>
      </c>
      <c r="AG70" s="131">
        <f t="shared" ref="AG70:AG133" si="15">AB70*L70</f>
        <v>3.7499999999999999E-2</v>
      </c>
    </row>
    <row r="71" spans="1:33" ht="76.5" hidden="1" x14ac:dyDescent="0.25">
      <c r="A71" s="72" t="s">
        <v>26</v>
      </c>
      <c r="B71" s="72" t="s">
        <v>27</v>
      </c>
      <c r="C71" s="72" t="s">
        <v>28</v>
      </c>
      <c r="D71" s="11" t="s">
        <v>127</v>
      </c>
      <c r="E71" s="11" t="s">
        <v>23</v>
      </c>
      <c r="F71" s="11" t="s">
        <v>33</v>
      </c>
      <c r="G71" s="11" t="s">
        <v>24</v>
      </c>
      <c r="H71" s="12" t="s">
        <v>97</v>
      </c>
      <c r="I71" s="26">
        <v>6.67</v>
      </c>
      <c r="J71" s="6">
        <v>1.39</v>
      </c>
      <c r="K71" s="6">
        <v>0.38</v>
      </c>
      <c r="L71" s="6">
        <v>0.15</v>
      </c>
      <c r="M71" s="12">
        <v>3</v>
      </c>
      <c r="N71" s="12" t="s">
        <v>34</v>
      </c>
      <c r="O71" s="12" t="s">
        <v>35</v>
      </c>
      <c r="P71" s="13">
        <v>44256</v>
      </c>
      <c r="Q71" s="14">
        <v>9</v>
      </c>
      <c r="R71" s="15">
        <v>0.25</v>
      </c>
      <c r="S71" s="15">
        <v>0.25</v>
      </c>
      <c r="T71" s="15">
        <v>0.25</v>
      </c>
      <c r="U71" s="15">
        <v>0.25</v>
      </c>
      <c r="V71" s="83">
        <f t="shared" si="9"/>
        <v>0.25</v>
      </c>
      <c r="W71" s="79" t="s">
        <v>550</v>
      </c>
      <c r="X71" s="102">
        <f>1/1</f>
        <v>1</v>
      </c>
      <c r="Y71" s="79" t="s">
        <v>775</v>
      </c>
      <c r="Z71" s="79"/>
      <c r="AA71" s="78" t="str">
        <f t="shared" si="10"/>
        <v>ALTO</v>
      </c>
      <c r="AB71" s="130">
        <f t="shared" si="11"/>
        <v>0.25</v>
      </c>
      <c r="AC71" s="78"/>
      <c r="AD71" s="131">
        <f t="shared" si="12"/>
        <v>1.6675</v>
      </c>
      <c r="AE71" s="131">
        <f t="shared" si="13"/>
        <v>0.34749999999999998</v>
      </c>
      <c r="AF71" s="131">
        <f t="shared" si="14"/>
        <v>9.5000000000000001E-2</v>
      </c>
      <c r="AG71" s="131">
        <f t="shared" si="15"/>
        <v>3.7499999999999999E-2</v>
      </c>
    </row>
    <row r="72" spans="1:33" ht="76.5" hidden="1" x14ac:dyDescent="0.25">
      <c r="A72" s="72" t="s">
        <v>26</v>
      </c>
      <c r="B72" s="72" t="s">
        <v>27</v>
      </c>
      <c r="C72" s="72" t="s">
        <v>28</v>
      </c>
      <c r="D72" s="11" t="s">
        <v>127</v>
      </c>
      <c r="E72" s="11" t="s">
        <v>23</v>
      </c>
      <c r="F72" s="11" t="s">
        <v>36</v>
      </c>
      <c r="G72" s="11" t="s">
        <v>24</v>
      </c>
      <c r="H72" s="12" t="s">
        <v>97</v>
      </c>
      <c r="I72" s="26">
        <v>6.67</v>
      </c>
      <c r="J72" s="6">
        <v>1.39</v>
      </c>
      <c r="K72" s="6">
        <v>0.38</v>
      </c>
      <c r="L72" s="6">
        <v>0.15</v>
      </c>
      <c r="M72" s="12">
        <v>2</v>
      </c>
      <c r="N72" s="12" t="s">
        <v>37</v>
      </c>
      <c r="O72" s="12" t="s">
        <v>38</v>
      </c>
      <c r="P72" s="13">
        <v>44287</v>
      </c>
      <c r="Q72" s="14">
        <v>9</v>
      </c>
      <c r="R72" s="15"/>
      <c r="S72" s="15">
        <v>0.5</v>
      </c>
      <c r="T72" s="15"/>
      <c r="U72" s="15">
        <v>0.5</v>
      </c>
      <c r="V72" s="83">
        <f t="shared" si="9"/>
        <v>0</v>
      </c>
      <c r="W72" s="79" t="s">
        <v>549</v>
      </c>
      <c r="X72" s="79"/>
      <c r="Y72" s="79"/>
      <c r="Z72" s="79"/>
      <c r="AA72" s="78" t="str">
        <f t="shared" si="10"/>
        <v>BAJO</v>
      </c>
      <c r="AB72" s="130">
        <f t="shared" si="11"/>
        <v>0</v>
      </c>
      <c r="AC72" s="78"/>
      <c r="AD72" s="131">
        <f t="shared" si="12"/>
        <v>0</v>
      </c>
      <c r="AE72" s="131">
        <f t="shared" si="13"/>
        <v>0</v>
      </c>
      <c r="AF72" s="131">
        <f t="shared" si="14"/>
        <v>0</v>
      </c>
      <c r="AG72" s="131">
        <f t="shared" si="15"/>
        <v>0</v>
      </c>
    </row>
    <row r="73" spans="1:33" ht="76.5" hidden="1" x14ac:dyDescent="0.25">
      <c r="A73" s="72" t="s">
        <v>26</v>
      </c>
      <c r="B73" s="72" t="s">
        <v>27</v>
      </c>
      <c r="C73" s="72" t="s">
        <v>28</v>
      </c>
      <c r="D73" s="11" t="s">
        <v>127</v>
      </c>
      <c r="E73" s="11" t="s">
        <v>23</v>
      </c>
      <c r="F73" s="11" t="s">
        <v>39</v>
      </c>
      <c r="G73" s="11" t="s">
        <v>24</v>
      </c>
      <c r="H73" s="12" t="s">
        <v>97</v>
      </c>
      <c r="I73" s="26">
        <v>6.67</v>
      </c>
      <c r="J73" s="6">
        <v>1.39</v>
      </c>
      <c r="K73" s="6">
        <v>0.38</v>
      </c>
      <c r="L73" s="6">
        <v>0.15</v>
      </c>
      <c r="M73" s="12">
        <v>1</v>
      </c>
      <c r="N73" s="12" t="s">
        <v>40</v>
      </c>
      <c r="O73" s="12" t="s">
        <v>41</v>
      </c>
      <c r="P73" s="13">
        <v>44378</v>
      </c>
      <c r="Q73" s="14">
        <v>9</v>
      </c>
      <c r="R73" s="15"/>
      <c r="S73" s="15"/>
      <c r="T73" s="15">
        <v>1</v>
      </c>
      <c r="U73" s="15"/>
      <c r="V73" s="83">
        <f t="shared" si="9"/>
        <v>0</v>
      </c>
      <c r="W73" s="79" t="s">
        <v>549</v>
      </c>
      <c r="X73" s="79"/>
      <c r="Y73" s="79"/>
      <c r="Z73" s="79"/>
      <c r="AA73" s="78" t="str">
        <f t="shared" si="10"/>
        <v>BAJO</v>
      </c>
      <c r="AB73" s="130">
        <f t="shared" si="11"/>
        <v>0</v>
      </c>
      <c r="AC73" s="78"/>
      <c r="AD73" s="131">
        <f t="shared" si="12"/>
        <v>0</v>
      </c>
      <c r="AE73" s="131">
        <f t="shared" si="13"/>
        <v>0</v>
      </c>
      <c r="AF73" s="131">
        <f t="shared" si="14"/>
        <v>0</v>
      </c>
      <c r="AG73" s="131">
        <f t="shared" si="15"/>
        <v>0</v>
      </c>
    </row>
    <row r="74" spans="1:33" ht="76.5" hidden="1" x14ac:dyDescent="0.25">
      <c r="A74" s="72" t="s">
        <v>26</v>
      </c>
      <c r="B74" s="72" t="s">
        <v>27</v>
      </c>
      <c r="C74" s="72" t="s">
        <v>28</v>
      </c>
      <c r="D74" s="11" t="s">
        <v>127</v>
      </c>
      <c r="E74" s="11" t="s">
        <v>23</v>
      </c>
      <c r="F74" s="11" t="s">
        <v>42</v>
      </c>
      <c r="G74" s="11" t="s">
        <v>24</v>
      </c>
      <c r="H74" s="12" t="s">
        <v>97</v>
      </c>
      <c r="I74" s="26">
        <v>6.67</v>
      </c>
      <c r="J74" s="6">
        <v>1.39</v>
      </c>
      <c r="K74" s="6">
        <v>0.38</v>
      </c>
      <c r="L74" s="6">
        <v>0.15</v>
      </c>
      <c r="M74" s="12">
        <v>3</v>
      </c>
      <c r="N74" s="12" t="s">
        <v>43</v>
      </c>
      <c r="O74" s="12" t="s">
        <v>44</v>
      </c>
      <c r="P74" s="13">
        <v>44287</v>
      </c>
      <c r="Q74" s="14">
        <v>9</v>
      </c>
      <c r="R74" s="15"/>
      <c r="S74" s="15">
        <v>0.33</v>
      </c>
      <c r="T74" s="15">
        <v>0.33</v>
      </c>
      <c r="U74" s="15">
        <v>0.34</v>
      </c>
      <c r="V74" s="83">
        <f t="shared" ref="V74:V137" si="16">R74</f>
        <v>0</v>
      </c>
      <c r="W74" s="79" t="s">
        <v>549</v>
      </c>
      <c r="X74" s="79"/>
      <c r="Y74" s="79"/>
      <c r="Z74" s="79"/>
      <c r="AA74" s="78" t="str">
        <f t="shared" si="10"/>
        <v>BAJO</v>
      </c>
      <c r="AB74" s="130">
        <f t="shared" si="11"/>
        <v>0</v>
      </c>
      <c r="AC74" s="78"/>
      <c r="AD74" s="131">
        <f t="shared" si="12"/>
        <v>0</v>
      </c>
      <c r="AE74" s="131">
        <f t="shared" si="13"/>
        <v>0</v>
      </c>
      <c r="AF74" s="131">
        <f t="shared" si="14"/>
        <v>0</v>
      </c>
      <c r="AG74" s="131">
        <f t="shared" si="15"/>
        <v>0</v>
      </c>
    </row>
    <row r="75" spans="1:33" ht="76.5" hidden="1" x14ac:dyDescent="0.25">
      <c r="A75" s="72" t="s">
        <v>26</v>
      </c>
      <c r="B75" s="72" t="s">
        <v>27</v>
      </c>
      <c r="C75" s="72" t="s">
        <v>28</v>
      </c>
      <c r="D75" s="11" t="s">
        <v>127</v>
      </c>
      <c r="E75" s="11" t="s">
        <v>23</v>
      </c>
      <c r="F75" s="11" t="s">
        <v>45</v>
      </c>
      <c r="G75" s="11" t="s">
        <v>24</v>
      </c>
      <c r="H75" s="12" t="s">
        <v>97</v>
      </c>
      <c r="I75" s="26">
        <v>6.67</v>
      </c>
      <c r="J75" s="6">
        <v>1.39</v>
      </c>
      <c r="K75" s="6">
        <v>0.38</v>
      </c>
      <c r="L75" s="6">
        <v>0.15</v>
      </c>
      <c r="M75" s="12">
        <v>3</v>
      </c>
      <c r="N75" s="12" t="s">
        <v>46</v>
      </c>
      <c r="O75" s="12" t="s">
        <v>47</v>
      </c>
      <c r="P75" s="13">
        <v>44287</v>
      </c>
      <c r="Q75" s="14">
        <v>9</v>
      </c>
      <c r="R75" s="15"/>
      <c r="S75" s="15">
        <v>0.33</v>
      </c>
      <c r="T75" s="15">
        <v>0.33</v>
      </c>
      <c r="U75" s="15">
        <v>0.34</v>
      </c>
      <c r="V75" s="83">
        <f t="shared" si="16"/>
        <v>0</v>
      </c>
      <c r="W75" s="79" t="s">
        <v>549</v>
      </c>
      <c r="X75" s="79"/>
      <c r="Y75" s="79"/>
      <c r="Z75" s="79"/>
      <c r="AA75" s="78" t="str">
        <f t="shared" si="10"/>
        <v>BAJO</v>
      </c>
      <c r="AB75" s="130">
        <f t="shared" si="11"/>
        <v>0</v>
      </c>
      <c r="AC75" s="78"/>
      <c r="AD75" s="131">
        <f t="shared" si="12"/>
        <v>0</v>
      </c>
      <c r="AE75" s="131">
        <f t="shared" si="13"/>
        <v>0</v>
      </c>
      <c r="AF75" s="131">
        <f t="shared" si="14"/>
        <v>0</v>
      </c>
      <c r="AG75" s="131">
        <f t="shared" si="15"/>
        <v>0</v>
      </c>
    </row>
    <row r="76" spans="1:33" ht="76.5" hidden="1" x14ac:dyDescent="0.25">
      <c r="A76" s="72" t="s">
        <v>26</v>
      </c>
      <c r="B76" s="72" t="s">
        <v>27</v>
      </c>
      <c r="C76" s="72" t="s">
        <v>28</v>
      </c>
      <c r="D76" s="11" t="s">
        <v>127</v>
      </c>
      <c r="E76" s="11" t="s">
        <v>23</v>
      </c>
      <c r="F76" s="11" t="s">
        <v>48</v>
      </c>
      <c r="G76" s="11" t="s">
        <v>24</v>
      </c>
      <c r="H76" s="12" t="s">
        <v>97</v>
      </c>
      <c r="I76" s="26">
        <v>6.67</v>
      </c>
      <c r="J76" s="6">
        <v>1.39</v>
      </c>
      <c r="K76" s="6">
        <v>0.38</v>
      </c>
      <c r="L76" s="6">
        <v>0.16</v>
      </c>
      <c r="M76" s="16">
        <v>1</v>
      </c>
      <c r="N76" s="12" t="s">
        <v>30</v>
      </c>
      <c r="O76" s="12" t="s">
        <v>31</v>
      </c>
      <c r="P76" s="13">
        <v>44256</v>
      </c>
      <c r="Q76" s="14">
        <v>9</v>
      </c>
      <c r="R76" s="15"/>
      <c r="S76" s="15"/>
      <c r="T76" s="15"/>
      <c r="U76" s="15">
        <v>1</v>
      </c>
      <c r="V76" s="83">
        <f t="shared" si="16"/>
        <v>0</v>
      </c>
      <c r="W76" s="79" t="s">
        <v>549</v>
      </c>
      <c r="X76" s="79"/>
      <c r="Y76" s="79"/>
      <c r="Z76" s="79"/>
      <c r="AA76" s="78" t="str">
        <f t="shared" si="10"/>
        <v>BAJO</v>
      </c>
      <c r="AB76" s="130">
        <f t="shared" si="11"/>
        <v>0</v>
      </c>
      <c r="AC76" s="78"/>
      <c r="AD76" s="131">
        <f t="shared" si="12"/>
        <v>0</v>
      </c>
      <c r="AE76" s="131">
        <f t="shared" si="13"/>
        <v>0</v>
      </c>
      <c r="AF76" s="131">
        <f t="shared" si="14"/>
        <v>0</v>
      </c>
      <c r="AG76" s="131">
        <f t="shared" si="15"/>
        <v>0</v>
      </c>
    </row>
    <row r="77" spans="1:33" ht="225" hidden="1" x14ac:dyDescent="0.25">
      <c r="A77" s="30" t="s">
        <v>19</v>
      </c>
      <c r="B77" s="30" t="s">
        <v>20</v>
      </c>
      <c r="C77" s="30" t="s">
        <v>158</v>
      </c>
      <c r="D77" s="31" t="s">
        <v>159</v>
      </c>
      <c r="E77" s="31" t="s">
        <v>160</v>
      </c>
      <c r="F77" s="32" t="s">
        <v>161</v>
      </c>
      <c r="G77" s="32" t="s">
        <v>162</v>
      </c>
      <c r="H77" s="32" t="s">
        <v>163</v>
      </c>
      <c r="I77" s="32">
        <v>5.89</v>
      </c>
      <c r="J77" s="32">
        <v>1.2</v>
      </c>
      <c r="K77" s="32">
        <v>0.34</v>
      </c>
      <c r="L77" s="32">
        <v>3.58</v>
      </c>
      <c r="M77" s="41">
        <v>326</v>
      </c>
      <c r="N77" s="32" t="s">
        <v>164</v>
      </c>
      <c r="O77" s="32" t="s">
        <v>165</v>
      </c>
      <c r="P77" s="36">
        <v>44256</v>
      </c>
      <c r="Q77" s="32">
        <v>1</v>
      </c>
      <c r="R77" s="27">
        <v>1</v>
      </c>
      <c r="S77" s="27"/>
      <c r="T77" s="27"/>
      <c r="U77" s="27"/>
      <c r="V77" s="83">
        <f t="shared" si="16"/>
        <v>1</v>
      </c>
      <c r="W77" s="79" t="s">
        <v>553</v>
      </c>
      <c r="X77" s="102">
        <f>322/326</f>
        <v>0.98773006134969321</v>
      </c>
      <c r="Y77" s="111" t="s">
        <v>641</v>
      </c>
      <c r="Z77" s="111" t="s">
        <v>642</v>
      </c>
      <c r="AA77" s="78" t="str">
        <f t="shared" si="10"/>
        <v>ALTO</v>
      </c>
      <c r="AB77" s="130">
        <f t="shared" si="11"/>
        <v>0.98773006134969321</v>
      </c>
      <c r="AC77" s="78"/>
      <c r="AD77" s="131">
        <f t="shared" si="12"/>
        <v>5.8177300613496925</v>
      </c>
      <c r="AE77" s="131">
        <f t="shared" si="13"/>
        <v>1.1852760736196317</v>
      </c>
      <c r="AF77" s="131">
        <f t="shared" si="14"/>
        <v>0.33582822085889574</v>
      </c>
      <c r="AG77" s="131">
        <f t="shared" si="15"/>
        <v>3.5360736196319018</v>
      </c>
    </row>
    <row r="78" spans="1:33" ht="153" hidden="1" x14ac:dyDescent="0.25">
      <c r="A78" s="30" t="s">
        <v>19</v>
      </c>
      <c r="B78" s="30" t="s">
        <v>20</v>
      </c>
      <c r="C78" s="30" t="s">
        <v>158</v>
      </c>
      <c r="D78" s="31" t="s">
        <v>159</v>
      </c>
      <c r="E78" s="31" t="s">
        <v>160</v>
      </c>
      <c r="F78" s="32" t="s">
        <v>166</v>
      </c>
      <c r="G78" s="32" t="s">
        <v>162</v>
      </c>
      <c r="H78" s="32" t="s">
        <v>163</v>
      </c>
      <c r="I78" s="32">
        <v>5.89</v>
      </c>
      <c r="J78" s="32">
        <v>1.2</v>
      </c>
      <c r="K78" s="32">
        <v>0.34</v>
      </c>
      <c r="L78" s="32">
        <v>3.57</v>
      </c>
      <c r="M78" s="41">
        <v>3</v>
      </c>
      <c r="N78" s="32" t="s">
        <v>167</v>
      </c>
      <c r="O78" s="32" t="s">
        <v>168</v>
      </c>
      <c r="P78" s="36">
        <v>44287</v>
      </c>
      <c r="Q78" s="32">
        <v>9</v>
      </c>
      <c r="R78" s="27"/>
      <c r="S78" s="27">
        <v>0.33</v>
      </c>
      <c r="T78" s="27">
        <v>0.33</v>
      </c>
      <c r="U78" s="27">
        <v>0.34</v>
      </c>
      <c r="V78" s="83">
        <f t="shared" si="16"/>
        <v>0</v>
      </c>
      <c r="W78" s="79" t="s">
        <v>549</v>
      </c>
      <c r="X78" s="101"/>
      <c r="Y78" s="79"/>
      <c r="Z78" s="79"/>
      <c r="AA78" s="78" t="str">
        <f t="shared" si="10"/>
        <v>BAJO</v>
      </c>
      <c r="AB78" s="130">
        <f t="shared" si="11"/>
        <v>0</v>
      </c>
      <c r="AC78" s="78"/>
      <c r="AD78" s="131">
        <f t="shared" si="12"/>
        <v>0</v>
      </c>
      <c r="AE78" s="131">
        <f t="shared" si="13"/>
        <v>0</v>
      </c>
      <c r="AF78" s="131">
        <f t="shared" si="14"/>
        <v>0</v>
      </c>
      <c r="AG78" s="131">
        <f t="shared" si="15"/>
        <v>0</v>
      </c>
    </row>
    <row r="79" spans="1:33" ht="153" hidden="1" x14ac:dyDescent="0.25">
      <c r="A79" s="30" t="s">
        <v>26</v>
      </c>
      <c r="B79" s="30" t="s">
        <v>27</v>
      </c>
      <c r="C79" s="30" t="s">
        <v>94</v>
      </c>
      <c r="D79" s="31" t="s">
        <v>159</v>
      </c>
      <c r="E79" s="31" t="s">
        <v>160</v>
      </c>
      <c r="F79" s="32" t="s">
        <v>169</v>
      </c>
      <c r="G79" s="32" t="s">
        <v>162</v>
      </c>
      <c r="H79" s="32" t="s">
        <v>163</v>
      </c>
      <c r="I79" s="32">
        <v>5.89</v>
      </c>
      <c r="J79" s="32">
        <v>1.2</v>
      </c>
      <c r="K79" s="32">
        <v>0.34</v>
      </c>
      <c r="L79" s="6">
        <v>0.16</v>
      </c>
      <c r="M79" s="42">
        <v>1</v>
      </c>
      <c r="N79" s="32" t="s">
        <v>170</v>
      </c>
      <c r="O79" s="32" t="s">
        <v>171</v>
      </c>
      <c r="P79" s="36">
        <v>44198</v>
      </c>
      <c r="Q79" s="32">
        <v>12</v>
      </c>
      <c r="R79" s="27">
        <v>0.25</v>
      </c>
      <c r="S79" s="27">
        <v>0.25</v>
      </c>
      <c r="T79" s="27">
        <v>0.25</v>
      </c>
      <c r="U79" s="27">
        <v>0.25</v>
      </c>
      <c r="V79" s="83">
        <f t="shared" si="16"/>
        <v>0.25</v>
      </c>
      <c r="W79" s="79" t="s">
        <v>550</v>
      </c>
      <c r="X79" s="104">
        <f>157/157</f>
        <v>1</v>
      </c>
      <c r="Y79" s="105" t="s">
        <v>643</v>
      </c>
      <c r="Z79" s="98" t="s">
        <v>644</v>
      </c>
      <c r="AA79" s="78" t="str">
        <f t="shared" si="10"/>
        <v>ALTO</v>
      </c>
      <c r="AB79" s="130">
        <f t="shared" si="11"/>
        <v>0.25</v>
      </c>
      <c r="AC79" s="78"/>
      <c r="AD79" s="131">
        <f t="shared" si="12"/>
        <v>1.4724999999999999</v>
      </c>
      <c r="AE79" s="131">
        <f t="shared" si="13"/>
        <v>0.3</v>
      </c>
      <c r="AF79" s="131">
        <f t="shared" si="14"/>
        <v>8.5000000000000006E-2</v>
      </c>
      <c r="AG79" s="131">
        <f t="shared" si="15"/>
        <v>0.04</v>
      </c>
    </row>
    <row r="80" spans="1:33" ht="153" hidden="1" x14ac:dyDescent="0.25">
      <c r="A80" s="30" t="s">
        <v>49</v>
      </c>
      <c r="B80" s="30" t="s">
        <v>50</v>
      </c>
      <c r="C80" s="30" t="s">
        <v>158</v>
      </c>
      <c r="D80" s="31" t="s">
        <v>159</v>
      </c>
      <c r="E80" s="31" t="s">
        <v>160</v>
      </c>
      <c r="F80" s="32" t="s">
        <v>172</v>
      </c>
      <c r="G80" s="32" t="s">
        <v>162</v>
      </c>
      <c r="H80" s="32" t="s">
        <v>163</v>
      </c>
      <c r="I80" s="32">
        <v>5.89</v>
      </c>
      <c r="J80" s="32">
        <v>1.2</v>
      </c>
      <c r="K80" s="32">
        <v>0.34</v>
      </c>
      <c r="L80" s="12">
        <v>0.56999999999999995</v>
      </c>
      <c r="M80" s="41">
        <v>32</v>
      </c>
      <c r="N80" s="32" t="s">
        <v>173</v>
      </c>
      <c r="O80" s="32" t="s">
        <v>174</v>
      </c>
      <c r="P80" s="36">
        <v>44256</v>
      </c>
      <c r="Q80" s="32">
        <v>4</v>
      </c>
      <c r="R80" s="27"/>
      <c r="S80" s="27">
        <v>1</v>
      </c>
      <c r="T80" s="27"/>
      <c r="U80" s="27"/>
      <c r="V80" s="83">
        <f t="shared" si="16"/>
        <v>0</v>
      </c>
      <c r="W80" s="79" t="s">
        <v>549</v>
      </c>
      <c r="X80" s="101"/>
      <c r="Y80" s="79"/>
      <c r="Z80" s="79"/>
      <c r="AA80" s="78" t="str">
        <f t="shared" si="10"/>
        <v>BAJO</v>
      </c>
      <c r="AB80" s="130">
        <f t="shared" si="11"/>
        <v>0</v>
      </c>
      <c r="AC80" s="78"/>
      <c r="AD80" s="131">
        <f t="shared" si="12"/>
        <v>0</v>
      </c>
      <c r="AE80" s="131">
        <f t="shared" si="13"/>
        <v>0</v>
      </c>
      <c r="AF80" s="131">
        <f t="shared" si="14"/>
        <v>0</v>
      </c>
      <c r="AG80" s="131">
        <f t="shared" si="15"/>
        <v>0</v>
      </c>
    </row>
    <row r="81" spans="1:33" ht="140.25" hidden="1" x14ac:dyDescent="0.25">
      <c r="A81" s="30" t="s">
        <v>49</v>
      </c>
      <c r="B81" s="30" t="s">
        <v>50</v>
      </c>
      <c r="C81" s="30" t="s">
        <v>51</v>
      </c>
      <c r="D81" s="31" t="s">
        <v>159</v>
      </c>
      <c r="E81" s="31" t="s">
        <v>160</v>
      </c>
      <c r="F81" s="32" t="s">
        <v>175</v>
      </c>
      <c r="G81" s="32" t="s">
        <v>162</v>
      </c>
      <c r="H81" s="32" t="s">
        <v>176</v>
      </c>
      <c r="I81" s="32">
        <v>5.88</v>
      </c>
      <c r="J81" s="32">
        <v>1.19</v>
      </c>
      <c r="K81" s="32">
        <v>0.34</v>
      </c>
      <c r="L81" s="12">
        <v>0.56999999999999995</v>
      </c>
      <c r="M81" s="32" t="s">
        <v>177</v>
      </c>
      <c r="N81" s="32" t="s">
        <v>178</v>
      </c>
      <c r="O81" s="32" t="s">
        <v>179</v>
      </c>
      <c r="P81" s="36">
        <v>44287</v>
      </c>
      <c r="Q81" s="43">
        <v>9</v>
      </c>
      <c r="R81" s="27"/>
      <c r="S81" s="27">
        <v>0.33</v>
      </c>
      <c r="T81" s="27">
        <v>0.33</v>
      </c>
      <c r="U81" s="27">
        <v>0.34</v>
      </c>
      <c r="V81" s="83">
        <f t="shared" si="16"/>
        <v>0</v>
      </c>
      <c r="W81" s="79" t="s">
        <v>549</v>
      </c>
      <c r="X81" s="79"/>
      <c r="Y81" s="79"/>
      <c r="Z81" s="79"/>
      <c r="AA81" s="78" t="str">
        <f t="shared" si="10"/>
        <v>BAJO</v>
      </c>
      <c r="AB81" s="130">
        <f t="shared" si="11"/>
        <v>0</v>
      </c>
      <c r="AC81" s="78"/>
      <c r="AD81" s="131">
        <f t="shared" si="12"/>
        <v>0</v>
      </c>
      <c r="AE81" s="131">
        <f t="shared" si="13"/>
        <v>0</v>
      </c>
      <c r="AF81" s="131">
        <f t="shared" si="14"/>
        <v>0</v>
      </c>
      <c r="AG81" s="131">
        <f t="shared" si="15"/>
        <v>0</v>
      </c>
    </row>
    <row r="82" spans="1:33" ht="89.25" hidden="1" x14ac:dyDescent="0.25">
      <c r="A82" s="30" t="s">
        <v>49</v>
      </c>
      <c r="B82" s="30" t="s">
        <v>50</v>
      </c>
      <c r="C82" s="30" t="s">
        <v>51</v>
      </c>
      <c r="D82" s="31" t="s">
        <v>159</v>
      </c>
      <c r="E82" s="31" t="s">
        <v>160</v>
      </c>
      <c r="F82" s="32" t="s">
        <v>180</v>
      </c>
      <c r="G82" s="32" t="s">
        <v>162</v>
      </c>
      <c r="H82" s="32" t="s">
        <v>176</v>
      </c>
      <c r="I82" s="32">
        <v>5.88</v>
      </c>
      <c r="J82" s="32">
        <v>1.19</v>
      </c>
      <c r="K82" s="32">
        <v>0.34</v>
      </c>
      <c r="L82" s="12">
        <v>0.56999999999999995</v>
      </c>
      <c r="M82" s="32" t="s">
        <v>181</v>
      </c>
      <c r="N82" s="32" t="s">
        <v>182</v>
      </c>
      <c r="O82" s="32" t="s">
        <v>182</v>
      </c>
      <c r="P82" s="36">
        <v>44287</v>
      </c>
      <c r="Q82" s="43">
        <v>3</v>
      </c>
      <c r="R82" s="27"/>
      <c r="S82" s="27">
        <v>1</v>
      </c>
      <c r="T82" s="27"/>
      <c r="U82" s="27"/>
      <c r="V82" s="83">
        <f t="shared" si="16"/>
        <v>0</v>
      </c>
      <c r="W82" s="79" t="s">
        <v>549</v>
      </c>
      <c r="X82" s="79"/>
      <c r="Y82" s="79"/>
      <c r="Z82" s="79"/>
      <c r="AA82" s="78" t="str">
        <f t="shared" si="10"/>
        <v>BAJO</v>
      </c>
      <c r="AB82" s="130">
        <f t="shared" si="11"/>
        <v>0</v>
      </c>
      <c r="AC82" s="78"/>
      <c r="AD82" s="131">
        <f t="shared" si="12"/>
        <v>0</v>
      </c>
      <c r="AE82" s="131">
        <f t="shared" si="13"/>
        <v>0</v>
      </c>
      <c r="AF82" s="131">
        <f t="shared" si="14"/>
        <v>0</v>
      </c>
      <c r="AG82" s="131">
        <f t="shared" si="15"/>
        <v>0</v>
      </c>
    </row>
    <row r="83" spans="1:33" ht="127.5" hidden="1" x14ac:dyDescent="0.25">
      <c r="A83" s="30" t="s">
        <v>49</v>
      </c>
      <c r="B83" s="30" t="s">
        <v>50</v>
      </c>
      <c r="C83" s="30" t="s">
        <v>125</v>
      </c>
      <c r="D83" s="31" t="s">
        <v>159</v>
      </c>
      <c r="E83" s="31" t="s">
        <v>160</v>
      </c>
      <c r="F83" s="32" t="s">
        <v>183</v>
      </c>
      <c r="G83" s="32" t="s">
        <v>162</v>
      </c>
      <c r="H83" s="32" t="s">
        <v>163</v>
      </c>
      <c r="I83" s="32">
        <v>5.88</v>
      </c>
      <c r="J83" s="32">
        <v>1.19</v>
      </c>
      <c r="K83" s="32">
        <v>0.34</v>
      </c>
      <c r="L83" s="12">
        <v>0.56999999999999995</v>
      </c>
      <c r="M83" s="42">
        <v>1</v>
      </c>
      <c r="N83" s="32" t="s">
        <v>184</v>
      </c>
      <c r="O83" s="32" t="s">
        <v>185</v>
      </c>
      <c r="P83" s="36">
        <v>44256</v>
      </c>
      <c r="Q83" s="36">
        <v>12</v>
      </c>
      <c r="R83" s="27">
        <v>0.25</v>
      </c>
      <c r="S83" s="27">
        <v>0.25</v>
      </c>
      <c r="T83" s="27">
        <v>0.25</v>
      </c>
      <c r="U83" s="27">
        <v>0.25</v>
      </c>
      <c r="V83" s="83">
        <f t="shared" si="16"/>
        <v>0.25</v>
      </c>
      <c r="W83" s="79" t="s">
        <v>550</v>
      </c>
      <c r="X83" s="104">
        <f>6/6</f>
        <v>1</v>
      </c>
      <c r="Y83" s="98" t="s">
        <v>650</v>
      </c>
      <c r="Z83" s="98" t="s">
        <v>645</v>
      </c>
      <c r="AA83" s="78" t="str">
        <f t="shared" si="10"/>
        <v>ALTO</v>
      </c>
      <c r="AB83" s="130">
        <f t="shared" si="11"/>
        <v>0.25</v>
      </c>
      <c r="AC83" s="78"/>
      <c r="AD83" s="131">
        <f t="shared" si="12"/>
        <v>1.47</v>
      </c>
      <c r="AE83" s="131">
        <f t="shared" si="13"/>
        <v>0.29749999999999999</v>
      </c>
      <c r="AF83" s="131">
        <f t="shared" si="14"/>
        <v>8.5000000000000006E-2</v>
      </c>
      <c r="AG83" s="131">
        <f t="shared" si="15"/>
        <v>0.14249999999999999</v>
      </c>
    </row>
    <row r="84" spans="1:33" ht="285" hidden="1" x14ac:dyDescent="0.25">
      <c r="A84" s="30" t="s">
        <v>49</v>
      </c>
      <c r="B84" s="30" t="s">
        <v>50</v>
      </c>
      <c r="C84" s="30" t="s">
        <v>51</v>
      </c>
      <c r="D84" s="31" t="s">
        <v>159</v>
      </c>
      <c r="E84" s="31" t="s">
        <v>160</v>
      </c>
      <c r="F84" s="32" t="s">
        <v>186</v>
      </c>
      <c r="G84" s="32" t="s">
        <v>162</v>
      </c>
      <c r="H84" s="32" t="s">
        <v>176</v>
      </c>
      <c r="I84" s="32">
        <v>5.88</v>
      </c>
      <c r="J84" s="32">
        <v>1.19</v>
      </c>
      <c r="K84" s="32">
        <v>0.34</v>
      </c>
      <c r="L84" s="12">
        <v>0.56999999999999995</v>
      </c>
      <c r="M84" s="43">
        <v>2</v>
      </c>
      <c r="N84" s="32" t="s">
        <v>187</v>
      </c>
      <c r="O84" s="32" t="s">
        <v>188</v>
      </c>
      <c r="P84" s="36">
        <v>44256</v>
      </c>
      <c r="Q84" s="43">
        <v>10</v>
      </c>
      <c r="R84" s="27">
        <v>0.5</v>
      </c>
      <c r="S84" s="27"/>
      <c r="T84" s="27"/>
      <c r="U84" s="27">
        <v>0.5</v>
      </c>
      <c r="V84" s="83">
        <f t="shared" si="16"/>
        <v>0.5</v>
      </c>
      <c r="W84" s="79" t="s">
        <v>550</v>
      </c>
      <c r="X84" s="102">
        <f>2/2</f>
        <v>1</v>
      </c>
      <c r="Y84" s="99" t="s">
        <v>688</v>
      </c>
      <c r="Z84" s="98" t="s">
        <v>689</v>
      </c>
      <c r="AA84" s="78" t="str">
        <f t="shared" si="10"/>
        <v>ALTO</v>
      </c>
      <c r="AB84" s="130">
        <f t="shared" si="11"/>
        <v>0.5</v>
      </c>
      <c r="AC84" s="78"/>
      <c r="AD84" s="131">
        <f t="shared" si="12"/>
        <v>2.94</v>
      </c>
      <c r="AE84" s="131">
        <f t="shared" si="13"/>
        <v>0.59499999999999997</v>
      </c>
      <c r="AF84" s="131">
        <f t="shared" si="14"/>
        <v>0.17</v>
      </c>
      <c r="AG84" s="131">
        <f t="shared" si="15"/>
        <v>0.28499999999999998</v>
      </c>
    </row>
    <row r="85" spans="1:33" ht="127.5" hidden="1" x14ac:dyDescent="0.25">
      <c r="A85" s="30" t="s">
        <v>49</v>
      </c>
      <c r="B85" s="30" t="s">
        <v>50</v>
      </c>
      <c r="C85" s="30" t="s">
        <v>51</v>
      </c>
      <c r="D85" s="31" t="s">
        <v>159</v>
      </c>
      <c r="E85" s="31" t="s">
        <v>160</v>
      </c>
      <c r="F85" s="32" t="s">
        <v>189</v>
      </c>
      <c r="G85" s="32" t="s">
        <v>162</v>
      </c>
      <c r="H85" s="32" t="s">
        <v>176</v>
      </c>
      <c r="I85" s="32">
        <v>5.88</v>
      </c>
      <c r="J85" s="32">
        <v>1.19</v>
      </c>
      <c r="K85" s="32">
        <v>0.34</v>
      </c>
      <c r="L85" s="12">
        <v>0.56999999999999995</v>
      </c>
      <c r="M85" s="43">
        <v>1</v>
      </c>
      <c r="N85" s="32" t="s">
        <v>190</v>
      </c>
      <c r="O85" s="32" t="s">
        <v>191</v>
      </c>
      <c r="P85" s="36">
        <v>44287</v>
      </c>
      <c r="Q85" s="43"/>
      <c r="R85" s="27"/>
      <c r="S85" s="27">
        <v>1</v>
      </c>
      <c r="T85" s="27"/>
      <c r="U85" s="27"/>
      <c r="V85" s="83">
        <f t="shared" si="16"/>
        <v>0</v>
      </c>
      <c r="W85" s="79" t="s">
        <v>549</v>
      </c>
      <c r="X85" s="79"/>
      <c r="Y85" s="79"/>
      <c r="Z85" s="79"/>
      <c r="AA85" s="78" t="str">
        <f t="shared" si="10"/>
        <v>BAJO</v>
      </c>
      <c r="AB85" s="130">
        <f t="shared" si="11"/>
        <v>0</v>
      </c>
      <c r="AC85" s="78"/>
      <c r="AD85" s="131">
        <f t="shared" si="12"/>
        <v>0</v>
      </c>
      <c r="AE85" s="131">
        <f t="shared" si="13"/>
        <v>0</v>
      </c>
      <c r="AF85" s="131">
        <f t="shared" si="14"/>
        <v>0</v>
      </c>
      <c r="AG85" s="131">
        <f t="shared" si="15"/>
        <v>0</v>
      </c>
    </row>
    <row r="86" spans="1:33" ht="255" hidden="1" x14ac:dyDescent="0.25">
      <c r="A86" s="30" t="s">
        <v>49</v>
      </c>
      <c r="B86" s="30" t="s">
        <v>50</v>
      </c>
      <c r="C86" s="30" t="s">
        <v>51</v>
      </c>
      <c r="D86" s="31" t="s">
        <v>159</v>
      </c>
      <c r="E86" s="31" t="s">
        <v>160</v>
      </c>
      <c r="F86" s="32" t="s">
        <v>192</v>
      </c>
      <c r="G86" s="32" t="s">
        <v>162</v>
      </c>
      <c r="H86" s="32" t="s">
        <v>176</v>
      </c>
      <c r="I86" s="32">
        <v>5.88</v>
      </c>
      <c r="J86" s="32">
        <v>1.19</v>
      </c>
      <c r="K86" s="32">
        <v>0.34</v>
      </c>
      <c r="L86" s="12">
        <v>0.57999999999999996</v>
      </c>
      <c r="M86" s="32" t="s">
        <v>193</v>
      </c>
      <c r="N86" s="32" t="s">
        <v>194</v>
      </c>
      <c r="O86" s="32" t="s">
        <v>195</v>
      </c>
      <c r="P86" s="36">
        <v>44256</v>
      </c>
      <c r="Q86" s="43">
        <v>10</v>
      </c>
      <c r="R86" s="27">
        <v>0.1</v>
      </c>
      <c r="S86" s="27">
        <v>0.3</v>
      </c>
      <c r="T86" s="27">
        <v>0.3</v>
      </c>
      <c r="U86" s="27">
        <v>0.3</v>
      </c>
      <c r="V86" s="83">
        <f t="shared" si="16"/>
        <v>0.1</v>
      </c>
      <c r="W86" s="79" t="s">
        <v>550</v>
      </c>
      <c r="X86" s="102">
        <f>1/1</f>
        <v>1</v>
      </c>
      <c r="Y86" s="99" t="s">
        <v>690</v>
      </c>
      <c r="Z86" s="98" t="s">
        <v>691</v>
      </c>
      <c r="AA86" s="78" t="str">
        <f t="shared" si="10"/>
        <v>ALTO</v>
      </c>
      <c r="AB86" s="130">
        <f t="shared" si="11"/>
        <v>0.1</v>
      </c>
      <c r="AC86" s="78"/>
      <c r="AD86" s="131">
        <f t="shared" si="12"/>
        <v>0.58799999999999997</v>
      </c>
      <c r="AE86" s="131">
        <f t="shared" si="13"/>
        <v>0.11899999999999999</v>
      </c>
      <c r="AF86" s="131">
        <f t="shared" si="14"/>
        <v>3.4000000000000002E-2</v>
      </c>
      <c r="AG86" s="131">
        <f t="shared" si="15"/>
        <v>5.7999999999999996E-2</v>
      </c>
    </row>
    <row r="87" spans="1:33" ht="153" hidden="1" x14ac:dyDescent="0.25">
      <c r="A87" s="30" t="s">
        <v>19</v>
      </c>
      <c r="B87" s="30" t="s">
        <v>20</v>
      </c>
      <c r="C87" s="30" t="s">
        <v>158</v>
      </c>
      <c r="D87" s="31" t="s">
        <v>159</v>
      </c>
      <c r="E87" s="31" t="s">
        <v>160</v>
      </c>
      <c r="F87" s="32" t="s">
        <v>196</v>
      </c>
      <c r="G87" s="32" t="s">
        <v>162</v>
      </c>
      <c r="H87" s="32" t="s">
        <v>163</v>
      </c>
      <c r="I87" s="32">
        <v>5.88</v>
      </c>
      <c r="J87" s="32">
        <v>1.19</v>
      </c>
      <c r="K87" s="32">
        <v>0.34</v>
      </c>
      <c r="L87" s="32">
        <v>3.57</v>
      </c>
      <c r="M87" s="42">
        <v>1</v>
      </c>
      <c r="N87" s="32" t="s">
        <v>197</v>
      </c>
      <c r="O87" s="32" t="s">
        <v>198</v>
      </c>
      <c r="P87" s="36">
        <v>44197</v>
      </c>
      <c r="Q87" s="36">
        <v>12</v>
      </c>
      <c r="R87" s="27">
        <v>0.25</v>
      </c>
      <c r="S87" s="27">
        <v>0.25</v>
      </c>
      <c r="T87" s="27">
        <v>0.25</v>
      </c>
      <c r="U87" s="27">
        <v>0.25</v>
      </c>
      <c r="V87" s="83">
        <f t="shared" si="16"/>
        <v>0.25</v>
      </c>
      <c r="W87" s="79" t="s">
        <v>550</v>
      </c>
      <c r="X87" s="101">
        <f>17/17</f>
        <v>1</v>
      </c>
      <c r="Y87" s="98" t="s">
        <v>646</v>
      </c>
      <c r="Z87" s="98" t="s">
        <v>647</v>
      </c>
      <c r="AA87" s="78" t="str">
        <f t="shared" si="10"/>
        <v>ALTO</v>
      </c>
      <c r="AB87" s="130">
        <f t="shared" si="11"/>
        <v>0.25</v>
      </c>
      <c r="AC87" s="78"/>
      <c r="AD87" s="131">
        <f t="shared" si="12"/>
        <v>1.47</v>
      </c>
      <c r="AE87" s="131">
        <f t="shared" si="13"/>
        <v>0.29749999999999999</v>
      </c>
      <c r="AF87" s="131">
        <f t="shared" si="14"/>
        <v>8.5000000000000006E-2</v>
      </c>
      <c r="AG87" s="131">
        <f t="shared" si="15"/>
        <v>0.89249999999999996</v>
      </c>
    </row>
    <row r="88" spans="1:33" ht="76.5" hidden="1" x14ac:dyDescent="0.25">
      <c r="A88" s="72" t="s">
        <v>26</v>
      </c>
      <c r="B88" s="72" t="s">
        <v>27</v>
      </c>
      <c r="C88" s="72" t="s">
        <v>28</v>
      </c>
      <c r="D88" s="11" t="s">
        <v>159</v>
      </c>
      <c r="E88" s="11" t="s">
        <v>160</v>
      </c>
      <c r="F88" s="11" t="s">
        <v>33</v>
      </c>
      <c r="G88" s="11" t="s">
        <v>162</v>
      </c>
      <c r="H88" s="12" t="s">
        <v>163</v>
      </c>
      <c r="I88" s="32">
        <v>5.88</v>
      </c>
      <c r="J88" s="32">
        <v>1.19</v>
      </c>
      <c r="K88" s="32">
        <v>0.34</v>
      </c>
      <c r="L88" s="6">
        <v>0.16</v>
      </c>
      <c r="M88" s="12">
        <v>3</v>
      </c>
      <c r="N88" s="12" t="s">
        <v>34</v>
      </c>
      <c r="O88" s="12" t="s">
        <v>35</v>
      </c>
      <c r="P88" s="13">
        <v>44256</v>
      </c>
      <c r="Q88" s="14">
        <v>9</v>
      </c>
      <c r="R88" s="15">
        <v>0.25</v>
      </c>
      <c r="S88" s="15">
        <v>0.25</v>
      </c>
      <c r="T88" s="15">
        <v>0.25</v>
      </c>
      <c r="U88" s="15">
        <v>0.25</v>
      </c>
      <c r="V88" s="83">
        <f t="shared" si="16"/>
        <v>0.25</v>
      </c>
      <c r="W88" s="79" t="s">
        <v>550</v>
      </c>
      <c r="X88" s="101">
        <f>1/1</f>
        <v>1</v>
      </c>
      <c r="Y88" s="98" t="s">
        <v>648</v>
      </c>
      <c r="Z88" s="98" t="s">
        <v>649</v>
      </c>
      <c r="AA88" s="78" t="str">
        <f t="shared" si="10"/>
        <v>ALTO</v>
      </c>
      <c r="AB88" s="130">
        <f t="shared" si="11"/>
        <v>0.25</v>
      </c>
      <c r="AC88" s="78"/>
      <c r="AD88" s="131">
        <f t="shared" si="12"/>
        <v>1.47</v>
      </c>
      <c r="AE88" s="131">
        <f t="shared" si="13"/>
        <v>0.29749999999999999</v>
      </c>
      <c r="AF88" s="131">
        <f t="shared" si="14"/>
        <v>8.5000000000000006E-2</v>
      </c>
      <c r="AG88" s="131">
        <f t="shared" si="15"/>
        <v>0.04</v>
      </c>
    </row>
    <row r="89" spans="1:33" ht="76.5" hidden="1" x14ac:dyDescent="0.25">
      <c r="A89" s="72" t="s">
        <v>26</v>
      </c>
      <c r="B89" s="72" t="s">
        <v>27</v>
      </c>
      <c r="C89" s="72" t="s">
        <v>28</v>
      </c>
      <c r="D89" s="11" t="s">
        <v>159</v>
      </c>
      <c r="E89" s="11" t="s">
        <v>160</v>
      </c>
      <c r="F89" s="11" t="s">
        <v>36</v>
      </c>
      <c r="G89" s="11" t="s">
        <v>162</v>
      </c>
      <c r="H89" s="12" t="s">
        <v>163</v>
      </c>
      <c r="I89" s="32">
        <v>5.88</v>
      </c>
      <c r="J89" s="32">
        <v>1.19</v>
      </c>
      <c r="K89" s="32">
        <v>0.34</v>
      </c>
      <c r="L89" s="6">
        <v>0.16</v>
      </c>
      <c r="M89" s="12">
        <v>2</v>
      </c>
      <c r="N89" s="12" t="s">
        <v>37</v>
      </c>
      <c r="O89" s="12" t="s">
        <v>38</v>
      </c>
      <c r="P89" s="13">
        <v>44256</v>
      </c>
      <c r="Q89" s="14">
        <v>9</v>
      </c>
      <c r="R89" s="15"/>
      <c r="S89" s="15">
        <v>0.5</v>
      </c>
      <c r="T89" s="15"/>
      <c r="U89" s="15">
        <v>0.5</v>
      </c>
      <c r="V89" s="83">
        <f t="shared" si="16"/>
        <v>0</v>
      </c>
      <c r="W89" s="79" t="s">
        <v>549</v>
      </c>
      <c r="X89" s="101"/>
      <c r="Y89" s="79"/>
      <c r="Z89" s="79"/>
      <c r="AA89" s="78" t="str">
        <f t="shared" si="10"/>
        <v>BAJO</v>
      </c>
      <c r="AB89" s="130">
        <f t="shared" si="11"/>
        <v>0</v>
      </c>
      <c r="AC89" s="78"/>
      <c r="AD89" s="131">
        <f t="shared" si="12"/>
        <v>0</v>
      </c>
      <c r="AE89" s="131">
        <f t="shared" si="13"/>
        <v>0</v>
      </c>
      <c r="AF89" s="131">
        <f t="shared" si="14"/>
        <v>0</v>
      </c>
      <c r="AG89" s="131">
        <f t="shared" si="15"/>
        <v>0</v>
      </c>
    </row>
    <row r="90" spans="1:33" ht="76.5" hidden="1" x14ac:dyDescent="0.25">
      <c r="A90" s="72" t="s">
        <v>26</v>
      </c>
      <c r="B90" s="72" t="s">
        <v>27</v>
      </c>
      <c r="C90" s="72" t="s">
        <v>28</v>
      </c>
      <c r="D90" s="11" t="s">
        <v>159</v>
      </c>
      <c r="E90" s="11" t="s">
        <v>160</v>
      </c>
      <c r="F90" s="11" t="s">
        <v>39</v>
      </c>
      <c r="G90" s="11" t="s">
        <v>162</v>
      </c>
      <c r="H90" s="12" t="s">
        <v>163</v>
      </c>
      <c r="I90" s="32">
        <v>5.88</v>
      </c>
      <c r="J90" s="32">
        <v>1.19</v>
      </c>
      <c r="K90" s="32">
        <v>0.34</v>
      </c>
      <c r="L90" s="6">
        <v>0.16</v>
      </c>
      <c r="M90" s="12">
        <v>1</v>
      </c>
      <c r="N90" s="12" t="s">
        <v>40</v>
      </c>
      <c r="O90" s="12" t="s">
        <v>41</v>
      </c>
      <c r="P90" s="13">
        <v>44256</v>
      </c>
      <c r="Q90" s="14">
        <v>9</v>
      </c>
      <c r="R90" s="15"/>
      <c r="S90" s="15"/>
      <c r="T90" s="15">
        <v>1</v>
      </c>
      <c r="U90" s="15"/>
      <c r="V90" s="83">
        <f t="shared" si="16"/>
        <v>0</v>
      </c>
      <c r="W90" s="79" t="s">
        <v>549</v>
      </c>
      <c r="X90" s="101"/>
      <c r="Y90" s="79"/>
      <c r="Z90" s="79"/>
      <c r="AA90" s="78" t="str">
        <f t="shared" si="10"/>
        <v>BAJO</v>
      </c>
      <c r="AB90" s="130">
        <f t="shared" si="11"/>
        <v>0</v>
      </c>
      <c r="AC90" s="78"/>
      <c r="AD90" s="131">
        <f t="shared" si="12"/>
        <v>0</v>
      </c>
      <c r="AE90" s="131">
        <f t="shared" si="13"/>
        <v>0</v>
      </c>
      <c r="AF90" s="131">
        <f t="shared" si="14"/>
        <v>0</v>
      </c>
      <c r="AG90" s="131">
        <f t="shared" si="15"/>
        <v>0</v>
      </c>
    </row>
    <row r="91" spans="1:33" ht="76.5" hidden="1" x14ac:dyDescent="0.25">
      <c r="A91" s="72" t="s">
        <v>26</v>
      </c>
      <c r="B91" s="72" t="s">
        <v>27</v>
      </c>
      <c r="C91" s="72" t="s">
        <v>28</v>
      </c>
      <c r="D91" s="11" t="s">
        <v>159</v>
      </c>
      <c r="E91" s="11" t="s">
        <v>160</v>
      </c>
      <c r="F91" s="11" t="s">
        <v>42</v>
      </c>
      <c r="G91" s="11" t="s">
        <v>162</v>
      </c>
      <c r="H91" s="12" t="s">
        <v>163</v>
      </c>
      <c r="I91" s="32">
        <v>5.88</v>
      </c>
      <c r="J91" s="32">
        <v>1.19</v>
      </c>
      <c r="K91" s="32">
        <v>0.34</v>
      </c>
      <c r="L91" s="6">
        <v>0.16</v>
      </c>
      <c r="M91" s="12">
        <v>3</v>
      </c>
      <c r="N91" s="12" t="s">
        <v>43</v>
      </c>
      <c r="O91" s="12" t="s">
        <v>44</v>
      </c>
      <c r="P91" s="13">
        <v>44256</v>
      </c>
      <c r="Q91" s="14">
        <v>9</v>
      </c>
      <c r="R91" s="15"/>
      <c r="S91" s="15">
        <v>0.33</v>
      </c>
      <c r="T91" s="15">
        <v>0.33</v>
      </c>
      <c r="U91" s="15">
        <v>0.34</v>
      </c>
      <c r="V91" s="83">
        <f t="shared" si="16"/>
        <v>0</v>
      </c>
      <c r="W91" s="79" t="s">
        <v>549</v>
      </c>
      <c r="X91" s="101"/>
      <c r="Y91" s="79"/>
      <c r="Z91" s="79"/>
      <c r="AA91" s="78" t="str">
        <f t="shared" si="10"/>
        <v>BAJO</v>
      </c>
      <c r="AB91" s="130">
        <f t="shared" si="11"/>
        <v>0</v>
      </c>
      <c r="AC91" s="78"/>
      <c r="AD91" s="131">
        <f t="shared" si="12"/>
        <v>0</v>
      </c>
      <c r="AE91" s="131">
        <f t="shared" si="13"/>
        <v>0</v>
      </c>
      <c r="AF91" s="131">
        <f t="shared" si="14"/>
        <v>0</v>
      </c>
      <c r="AG91" s="131">
        <f t="shared" si="15"/>
        <v>0</v>
      </c>
    </row>
    <row r="92" spans="1:33" ht="76.5" hidden="1" x14ac:dyDescent="0.25">
      <c r="A92" s="72" t="s">
        <v>26</v>
      </c>
      <c r="B92" s="72" t="s">
        <v>27</v>
      </c>
      <c r="C92" s="72" t="s">
        <v>28</v>
      </c>
      <c r="D92" s="11" t="s">
        <v>159</v>
      </c>
      <c r="E92" s="11" t="s">
        <v>160</v>
      </c>
      <c r="F92" s="11" t="s">
        <v>45</v>
      </c>
      <c r="G92" s="11" t="s">
        <v>162</v>
      </c>
      <c r="H92" s="12" t="s">
        <v>163</v>
      </c>
      <c r="I92" s="32">
        <v>5.88</v>
      </c>
      <c r="J92" s="32">
        <v>1.19</v>
      </c>
      <c r="K92" s="32">
        <v>0.34</v>
      </c>
      <c r="L92" s="6">
        <v>0.16</v>
      </c>
      <c r="M92" s="12">
        <v>3</v>
      </c>
      <c r="N92" s="12" t="s">
        <v>46</v>
      </c>
      <c r="O92" s="12" t="s">
        <v>47</v>
      </c>
      <c r="P92" s="13">
        <v>44256</v>
      </c>
      <c r="Q92" s="14">
        <v>9</v>
      </c>
      <c r="R92" s="15"/>
      <c r="S92" s="15">
        <v>0.33</v>
      </c>
      <c r="T92" s="15">
        <v>0.33</v>
      </c>
      <c r="U92" s="15">
        <v>0.34</v>
      </c>
      <c r="V92" s="83">
        <f t="shared" si="16"/>
        <v>0</v>
      </c>
      <c r="W92" s="79" t="s">
        <v>549</v>
      </c>
      <c r="X92" s="101"/>
      <c r="Y92" s="79"/>
      <c r="Z92" s="79"/>
      <c r="AA92" s="78" t="str">
        <f t="shared" si="10"/>
        <v>BAJO</v>
      </c>
      <c r="AB92" s="130">
        <f t="shared" si="11"/>
        <v>0</v>
      </c>
      <c r="AC92" s="78"/>
      <c r="AD92" s="131">
        <f t="shared" si="12"/>
        <v>0</v>
      </c>
      <c r="AE92" s="131">
        <f t="shared" si="13"/>
        <v>0</v>
      </c>
      <c r="AF92" s="131">
        <f t="shared" si="14"/>
        <v>0</v>
      </c>
      <c r="AG92" s="131">
        <f t="shared" si="15"/>
        <v>0</v>
      </c>
    </row>
    <row r="93" spans="1:33" ht="76.5" hidden="1" x14ac:dyDescent="0.25">
      <c r="A93" s="72" t="s">
        <v>26</v>
      </c>
      <c r="B93" s="72" t="s">
        <v>27</v>
      </c>
      <c r="C93" s="72" t="s">
        <v>28</v>
      </c>
      <c r="D93" s="11" t="s">
        <v>159</v>
      </c>
      <c r="E93" s="11" t="s">
        <v>160</v>
      </c>
      <c r="F93" s="11" t="s">
        <v>48</v>
      </c>
      <c r="G93" s="11" t="s">
        <v>162</v>
      </c>
      <c r="H93" s="12" t="s">
        <v>163</v>
      </c>
      <c r="I93" s="32">
        <v>5.88</v>
      </c>
      <c r="J93" s="32">
        <v>1.19</v>
      </c>
      <c r="K93" s="32">
        <v>0.34</v>
      </c>
      <c r="L93" s="6">
        <v>0.16</v>
      </c>
      <c r="M93" s="16">
        <v>1</v>
      </c>
      <c r="N93" s="12" t="s">
        <v>30</v>
      </c>
      <c r="O93" s="12" t="s">
        <v>31</v>
      </c>
      <c r="P93" s="13">
        <v>44256</v>
      </c>
      <c r="Q93" s="14">
        <v>9</v>
      </c>
      <c r="R93" s="15"/>
      <c r="S93" s="15"/>
      <c r="T93" s="15"/>
      <c r="U93" s="15">
        <v>1</v>
      </c>
      <c r="V93" s="83">
        <f t="shared" si="16"/>
        <v>0</v>
      </c>
      <c r="W93" s="79" t="s">
        <v>549</v>
      </c>
      <c r="X93" s="101"/>
      <c r="Y93" s="79"/>
      <c r="Z93" s="79"/>
      <c r="AA93" s="78" t="str">
        <f t="shared" si="10"/>
        <v>BAJO</v>
      </c>
      <c r="AB93" s="130">
        <f t="shared" si="11"/>
        <v>0</v>
      </c>
      <c r="AC93" s="78"/>
      <c r="AD93" s="131">
        <f t="shared" si="12"/>
        <v>0</v>
      </c>
      <c r="AE93" s="131">
        <f t="shared" si="13"/>
        <v>0</v>
      </c>
      <c r="AF93" s="131">
        <f t="shared" si="14"/>
        <v>0</v>
      </c>
      <c r="AG93" s="131">
        <f t="shared" si="15"/>
        <v>0</v>
      </c>
    </row>
    <row r="94" spans="1:33" ht="135" hidden="1" customHeight="1" x14ac:dyDescent="0.25">
      <c r="A94" s="30" t="s">
        <v>49</v>
      </c>
      <c r="B94" s="30" t="s">
        <v>50</v>
      </c>
      <c r="C94" s="30" t="s">
        <v>51</v>
      </c>
      <c r="D94" s="31" t="s">
        <v>199</v>
      </c>
      <c r="E94" s="31" t="s">
        <v>160</v>
      </c>
      <c r="F94" s="31" t="s">
        <v>200</v>
      </c>
      <c r="G94" s="32" t="s">
        <v>162</v>
      </c>
      <c r="H94" s="31" t="s">
        <v>201</v>
      </c>
      <c r="I94" s="31">
        <v>8.34</v>
      </c>
      <c r="J94" s="32">
        <v>1.19</v>
      </c>
      <c r="K94" s="32">
        <v>0.34</v>
      </c>
      <c r="L94" s="12">
        <v>0.57999999999999996</v>
      </c>
      <c r="M94" s="42">
        <v>1</v>
      </c>
      <c r="N94" s="31" t="s">
        <v>202</v>
      </c>
      <c r="O94" s="31" t="s">
        <v>203</v>
      </c>
      <c r="P94" s="33">
        <v>44287</v>
      </c>
      <c r="Q94" s="44">
        <v>8</v>
      </c>
      <c r="R94" s="35">
        <v>0</v>
      </c>
      <c r="S94" s="35">
        <v>0.33</v>
      </c>
      <c r="T94" s="35">
        <v>0.33</v>
      </c>
      <c r="U94" s="35">
        <v>0.34</v>
      </c>
      <c r="V94" s="83">
        <f t="shared" si="16"/>
        <v>0</v>
      </c>
      <c r="W94" s="79" t="s">
        <v>549</v>
      </c>
      <c r="X94" s="102"/>
      <c r="Y94" s="79"/>
      <c r="Z94" s="97" t="s">
        <v>596</v>
      </c>
      <c r="AA94" s="78" t="str">
        <f t="shared" si="10"/>
        <v>BAJO</v>
      </c>
      <c r="AB94" s="130">
        <f t="shared" si="11"/>
        <v>0</v>
      </c>
      <c r="AC94" s="78"/>
      <c r="AD94" s="131">
        <f t="shared" si="12"/>
        <v>0</v>
      </c>
      <c r="AE94" s="131">
        <f t="shared" si="13"/>
        <v>0</v>
      </c>
      <c r="AF94" s="131">
        <f t="shared" si="14"/>
        <v>0</v>
      </c>
      <c r="AG94" s="131">
        <f t="shared" si="15"/>
        <v>0</v>
      </c>
    </row>
    <row r="95" spans="1:33" ht="194.25" hidden="1" customHeight="1" x14ac:dyDescent="0.25">
      <c r="A95" s="30" t="s">
        <v>457</v>
      </c>
      <c r="B95" s="30" t="s">
        <v>62</v>
      </c>
      <c r="C95" s="30" t="s">
        <v>204</v>
      </c>
      <c r="D95" s="31" t="s">
        <v>199</v>
      </c>
      <c r="E95" s="31" t="s">
        <v>160</v>
      </c>
      <c r="F95" s="31" t="s">
        <v>205</v>
      </c>
      <c r="G95" s="32" t="s">
        <v>162</v>
      </c>
      <c r="H95" s="31" t="s">
        <v>201</v>
      </c>
      <c r="I95" s="31">
        <v>8.34</v>
      </c>
      <c r="J95" s="32">
        <v>1.19</v>
      </c>
      <c r="K95" s="32">
        <v>0.34</v>
      </c>
      <c r="L95" s="12">
        <v>1.67</v>
      </c>
      <c r="M95" s="38">
        <v>2</v>
      </c>
      <c r="N95" s="32" t="s">
        <v>206</v>
      </c>
      <c r="O95" s="31" t="s">
        <v>207</v>
      </c>
      <c r="P95" s="36">
        <v>44256</v>
      </c>
      <c r="Q95" s="32">
        <v>10</v>
      </c>
      <c r="R95" s="27">
        <v>0.1</v>
      </c>
      <c r="S95" s="27">
        <v>0.35</v>
      </c>
      <c r="T95" s="27">
        <v>0.35</v>
      </c>
      <c r="U95" s="27">
        <v>0.2</v>
      </c>
      <c r="V95" s="83">
        <f t="shared" si="16"/>
        <v>0.1</v>
      </c>
      <c r="W95" s="79" t="s">
        <v>550</v>
      </c>
      <c r="X95" s="102">
        <f>1/1</f>
        <v>1</v>
      </c>
      <c r="Y95" s="99" t="s">
        <v>597</v>
      </c>
      <c r="Z95" s="79"/>
      <c r="AA95" s="78" t="str">
        <f t="shared" si="10"/>
        <v>ALTO</v>
      </c>
      <c r="AB95" s="130">
        <f t="shared" si="11"/>
        <v>0.1</v>
      </c>
      <c r="AC95" s="78"/>
      <c r="AD95" s="131">
        <f t="shared" si="12"/>
        <v>0.83400000000000007</v>
      </c>
      <c r="AE95" s="131">
        <f t="shared" si="13"/>
        <v>0.11899999999999999</v>
      </c>
      <c r="AF95" s="131">
        <f t="shared" si="14"/>
        <v>3.4000000000000002E-2</v>
      </c>
      <c r="AG95" s="131">
        <f t="shared" si="15"/>
        <v>0.16700000000000001</v>
      </c>
    </row>
    <row r="96" spans="1:33" ht="102" hidden="1" x14ac:dyDescent="0.25">
      <c r="A96" s="30" t="s">
        <v>49</v>
      </c>
      <c r="B96" s="30" t="s">
        <v>50</v>
      </c>
      <c r="C96" s="30" t="s">
        <v>51</v>
      </c>
      <c r="D96" s="31" t="s">
        <v>199</v>
      </c>
      <c r="E96" s="31" t="s">
        <v>160</v>
      </c>
      <c r="F96" s="31" t="s">
        <v>208</v>
      </c>
      <c r="G96" s="32" t="s">
        <v>162</v>
      </c>
      <c r="H96" s="31" t="s">
        <v>201</v>
      </c>
      <c r="I96" s="31">
        <v>8.34</v>
      </c>
      <c r="J96" s="32">
        <v>1.19</v>
      </c>
      <c r="K96" s="32">
        <v>0.34</v>
      </c>
      <c r="L96" s="12">
        <v>0.57999999999999996</v>
      </c>
      <c r="M96" s="38">
        <v>2</v>
      </c>
      <c r="N96" s="32" t="s">
        <v>209</v>
      </c>
      <c r="O96" s="31" t="s">
        <v>210</v>
      </c>
      <c r="P96" s="36">
        <v>44228</v>
      </c>
      <c r="Q96" s="32">
        <v>12</v>
      </c>
      <c r="R96" s="27"/>
      <c r="S96" s="27">
        <v>0.5</v>
      </c>
      <c r="T96" s="27"/>
      <c r="U96" s="27">
        <v>0.5</v>
      </c>
      <c r="V96" s="83">
        <f t="shared" si="16"/>
        <v>0</v>
      </c>
      <c r="W96" s="79" t="s">
        <v>549</v>
      </c>
      <c r="X96" s="102"/>
      <c r="Y96" s="99" t="s">
        <v>598</v>
      </c>
      <c r="Z96" s="79"/>
      <c r="AA96" s="78" t="str">
        <f t="shared" si="10"/>
        <v>BAJO</v>
      </c>
      <c r="AB96" s="130">
        <f t="shared" si="11"/>
        <v>0</v>
      </c>
      <c r="AC96" s="78"/>
      <c r="AD96" s="131">
        <f t="shared" si="12"/>
        <v>0</v>
      </c>
      <c r="AE96" s="131">
        <f t="shared" si="13"/>
        <v>0</v>
      </c>
      <c r="AF96" s="131">
        <f t="shared" si="14"/>
        <v>0</v>
      </c>
      <c r="AG96" s="131">
        <f t="shared" si="15"/>
        <v>0</v>
      </c>
    </row>
    <row r="97" spans="1:33" ht="114.75" hidden="1" x14ac:dyDescent="0.25">
      <c r="A97" s="30" t="s">
        <v>49</v>
      </c>
      <c r="B97" s="30" t="s">
        <v>50</v>
      </c>
      <c r="C97" s="30" t="s">
        <v>51</v>
      </c>
      <c r="D97" s="31" t="s">
        <v>199</v>
      </c>
      <c r="E97" s="31" t="s">
        <v>160</v>
      </c>
      <c r="F97" s="31" t="s">
        <v>211</v>
      </c>
      <c r="G97" s="32" t="s">
        <v>162</v>
      </c>
      <c r="H97" s="31" t="s">
        <v>201</v>
      </c>
      <c r="I97" s="31">
        <v>8.34</v>
      </c>
      <c r="J97" s="32">
        <v>1.19</v>
      </c>
      <c r="K97" s="32">
        <v>0.34</v>
      </c>
      <c r="L97" s="12">
        <v>0.57999999999999996</v>
      </c>
      <c r="M97" s="38">
        <v>22</v>
      </c>
      <c r="N97" s="32" t="s">
        <v>212</v>
      </c>
      <c r="O97" s="31" t="s">
        <v>213</v>
      </c>
      <c r="P97" s="36">
        <v>44228</v>
      </c>
      <c r="Q97" s="32">
        <v>11</v>
      </c>
      <c r="R97" s="27">
        <v>0.25</v>
      </c>
      <c r="S97" s="27">
        <v>0.25</v>
      </c>
      <c r="T97" s="27">
        <v>0.25</v>
      </c>
      <c r="U97" s="27">
        <v>0.25</v>
      </c>
      <c r="V97" s="83">
        <f t="shared" si="16"/>
        <v>0.25</v>
      </c>
      <c r="W97" s="79" t="s">
        <v>550</v>
      </c>
      <c r="X97" s="102">
        <f>4/4</f>
        <v>1</v>
      </c>
      <c r="Y97" s="99" t="s">
        <v>599</v>
      </c>
      <c r="Z97" s="79"/>
      <c r="AA97" s="78" t="str">
        <f t="shared" si="10"/>
        <v>ALTO</v>
      </c>
      <c r="AB97" s="130">
        <f t="shared" si="11"/>
        <v>0.25</v>
      </c>
      <c r="AC97" s="78"/>
      <c r="AD97" s="131">
        <f t="shared" si="12"/>
        <v>2.085</v>
      </c>
      <c r="AE97" s="131">
        <f t="shared" si="13"/>
        <v>0.29749999999999999</v>
      </c>
      <c r="AF97" s="131">
        <f t="shared" si="14"/>
        <v>8.5000000000000006E-2</v>
      </c>
      <c r="AG97" s="131">
        <f t="shared" si="15"/>
        <v>0.14499999999999999</v>
      </c>
    </row>
    <row r="98" spans="1:33" ht="89.25" hidden="1" x14ac:dyDescent="0.25">
      <c r="A98" s="30" t="s">
        <v>49</v>
      </c>
      <c r="B98" s="30" t="s">
        <v>50</v>
      </c>
      <c r="C98" s="30" t="s">
        <v>51</v>
      </c>
      <c r="D98" s="31" t="s">
        <v>199</v>
      </c>
      <c r="E98" s="31" t="s">
        <v>160</v>
      </c>
      <c r="F98" s="31" t="s">
        <v>214</v>
      </c>
      <c r="G98" s="32" t="s">
        <v>162</v>
      </c>
      <c r="H98" s="31" t="s">
        <v>201</v>
      </c>
      <c r="I98" s="31">
        <v>8.33</v>
      </c>
      <c r="J98" s="32">
        <v>1.19</v>
      </c>
      <c r="K98" s="32">
        <v>0.34</v>
      </c>
      <c r="L98" s="12">
        <v>0.57999999999999996</v>
      </c>
      <c r="M98" s="38">
        <v>12</v>
      </c>
      <c r="N98" s="32" t="s">
        <v>215</v>
      </c>
      <c r="O98" s="31" t="s">
        <v>216</v>
      </c>
      <c r="P98" s="36">
        <v>44198</v>
      </c>
      <c r="Q98" s="32">
        <v>12</v>
      </c>
      <c r="R98" s="27">
        <v>0.25</v>
      </c>
      <c r="S98" s="27">
        <v>0.25</v>
      </c>
      <c r="T98" s="27">
        <v>0.25</v>
      </c>
      <c r="U98" s="27">
        <v>0.25</v>
      </c>
      <c r="V98" s="83">
        <f t="shared" si="16"/>
        <v>0.25</v>
      </c>
      <c r="W98" s="79" t="s">
        <v>550</v>
      </c>
      <c r="X98" s="102">
        <f>3/3</f>
        <v>1</v>
      </c>
      <c r="Y98" s="99" t="s">
        <v>601</v>
      </c>
      <c r="Z98" s="79"/>
      <c r="AA98" s="78" t="str">
        <f t="shared" si="10"/>
        <v>ALTO</v>
      </c>
      <c r="AB98" s="130">
        <f t="shared" si="11"/>
        <v>0.25</v>
      </c>
      <c r="AC98" s="78"/>
      <c r="AD98" s="131">
        <f t="shared" si="12"/>
        <v>2.0825</v>
      </c>
      <c r="AE98" s="131">
        <f t="shared" si="13"/>
        <v>0.29749999999999999</v>
      </c>
      <c r="AF98" s="131">
        <f t="shared" si="14"/>
        <v>8.5000000000000006E-2</v>
      </c>
      <c r="AG98" s="131">
        <f t="shared" si="15"/>
        <v>0.14499999999999999</v>
      </c>
    </row>
    <row r="99" spans="1:33" ht="153" hidden="1" x14ac:dyDescent="0.25">
      <c r="A99" s="30" t="s">
        <v>49</v>
      </c>
      <c r="B99" s="30" t="s">
        <v>50</v>
      </c>
      <c r="C99" s="30" t="s">
        <v>51</v>
      </c>
      <c r="D99" s="31" t="s">
        <v>199</v>
      </c>
      <c r="E99" s="31" t="s">
        <v>160</v>
      </c>
      <c r="F99" s="31" t="s">
        <v>217</v>
      </c>
      <c r="G99" s="32" t="s">
        <v>162</v>
      </c>
      <c r="H99" s="31" t="s">
        <v>201</v>
      </c>
      <c r="I99" s="31">
        <v>8.33</v>
      </c>
      <c r="J99" s="32">
        <v>1.19</v>
      </c>
      <c r="K99" s="32">
        <v>0.34</v>
      </c>
      <c r="L99" s="12">
        <v>0.57999999999999996</v>
      </c>
      <c r="M99" s="38">
        <v>1</v>
      </c>
      <c r="N99" s="32" t="s">
        <v>218</v>
      </c>
      <c r="O99" s="31" t="s">
        <v>219</v>
      </c>
      <c r="P99" s="36">
        <v>44287</v>
      </c>
      <c r="Q99" s="32">
        <v>9</v>
      </c>
      <c r="R99" s="37"/>
      <c r="S99" s="27">
        <v>0.33</v>
      </c>
      <c r="T99" s="27">
        <v>0.33</v>
      </c>
      <c r="U99" s="27">
        <v>0.34</v>
      </c>
      <c r="V99" s="83">
        <f t="shared" si="16"/>
        <v>0</v>
      </c>
      <c r="W99" s="79" t="s">
        <v>549</v>
      </c>
      <c r="X99" s="79"/>
      <c r="Y99" s="99"/>
      <c r="Z99" s="99" t="s">
        <v>596</v>
      </c>
      <c r="AA99" s="78" t="str">
        <f t="shared" si="10"/>
        <v>BAJO</v>
      </c>
      <c r="AB99" s="130">
        <f t="shared" si="11"/>
        <v>0</v>
      </c>
      <c r="AC99" s="78"/>
      <c r="AD99" s="131">
        <f t="shared" si="12"/>
        <v>0</v>
      </c>
      <c r="AE99" s="131">
        <f t="shared" si="13"/>
        <v>0</v>
      </c>
      <c r="AF99" s="131">
        <f t="shared" si="14"/>
        <v>0</v>
      </c>
      <c r="AG99" s="131">
        <f t="shared" si="15"/>
        <v>0</v>
      </c>
    </row>
    <row r="100" spans="1:33" ht="76.5" hidden="1" x14ac:dyDescent="0.25">
      <c r="A100" s="72" t="s">
        <v>26</v>
      </c>
      <c r="B100" s="72" t="s">
        <v>27</v>
      </c>
      <c r="C100" s="72" t="s">
        <v>28</v>
      </c>
      <c r="D100" s="11" t="s">
        <v>199</v>
      </c>
      <c r="E100" s="11" t="s">
        <v>160</v>
      </c>
      <c r="F100" s="11" t="s">
        <v>33</v>
      </c>
      <c r="G100" s="11" t="s">
        <v>162</v>
      </c>
      <c r="H100" s="12" t="s">
        <v>201</v>
      </c>
      <c r="I100" s="31">
        <v>8.33</v>
      </c>
      <c r="J100" s="32">
        <v>1.19</v>
      </c>
      <c r="K100" s="32">
        <v>0.34</v>
      </c>
      <c r="L100" s="6">
        <v>0.16</v>
      </c>
      <c r="M100" s="12">
        <v>3</v>
      </c>
      <c r="N100" s="12" t="s">
        <v>34</v>
      </c>
      <c r="O100" s="12" t="s">
        <v>35</v>
      </c>
      <c r="P100" s="13">
        <v>44256</v>
      </c>
      <c r="Q100" s="14">
        <v>9</v>
      </c>
      <c r="R100" s="15">
        <v>0.25</v>
      </c>
      <c r="S100" s="15">
        <v>0.25</v>
      </c>
      <c r="T100" s="15">
        <v>0.25</v>
      </c>
      <c r="U100" s="15">
        <v>0.25</v>
      </c>
      <c r="V100" s="83">
        <f t="shared" si="16"/>
        <v>0.25</v>
      </c>
      <c r="W100" s="79" t="s">
        <v>550</v>
      </c>
      <c r="X100" s="102">
        <f>1/1</f>
        <v>1</v>
      </c>
      <c r="Y100" s="99" t="s">
        <v>600</v>
      </c>
      <c r="Z100" s="79"/>
      <c r="AA100" s="78" t="str">
        <f t="shared" si="10"/>
        <v>ALTO</v>
      </c>
      <c r="AB100" s="130">
        <f t="shared" si="11"/>
        <v>0.25</v>
      </c>
      <c r="AC100" s="78"/>
      <c r="AD100" s="131">
        <f t="shared" si="12"/>
        <v>2.0825</v>
      </c>
      <c r="AE100" s="131">
        <f t="shared" si="13"/>
        <v>0.29749999999999999</v>
      </c>
      <c r="AF100" s="131">
        <f t="shared" si="14"/>
        <v>8.5000000000000006E-2</v>
      </c>
      <c r="AG100" s="131">
        <f t="shared" si="15"/>
        <v>0.04</v>
      </c>
    </row>
    <row r="101" spans="1:33" ht="76.5" hidden="1" x14ac:dyDescent="0.25">
      <c r="A101" s="72" t="s">
        <v>26</v>
      </c>
      <c r="B101" s="72" t="s">
        <v>27</v>
      </c>
      <c r="C101" s="72" t="s">
        <v>28</v>
      </c>
      <c r="D101" s="11" t="s">
        <v>199</v>
      </c>
      <c r="E101" s="11" t="s">
        <v>160</v>
      </c>
      <c r="F101" s="11" t="s">
        <v>36</v>
      </c>
      <c r="G101" s="11" t="s">
        <v>162</v>
      </c>
      <c r="H101" s="12" t="s">
        <v>201</v>
      </c>
      <c r="I101" s="31">
        <v>8.33</v>
      </c>
      <c r="J101" s="32">
        <v>1.19</v>
      </c>
      <c r="K101" s="32">
        <v>0.34</v>
      </c>
      <c r="L101" s="6">
        <v>0.16</v>
      </c>
      <c r="M101" s="12">
        <v>2</v>
      </c>
      <c r="N101" s="12" t="s">
        <v>37</v>
      </c>
      <c r="O101" s="12" t="s">
        <v>38</v>
      </c>
      <c r="P101" s="13">
        <v>44287</v>
      </c>
      <c r="Q101" s="14">
        <v>9</v>
      </c>
      <c r="R101" s="15"/>
      <c r="S101" s="15">
        <v>0.5</v>
      </c>
      <c r="T101" s="15"/>
      <c r="U101" s="15">
        <v>0.5</v>
      </c>
      <c r="V101" s="83">
        <f t="shared" si="16"/>
        <v>0</v>
      </c>
      <c r="W101" s="79" t="s">
        <v>549</v>
      </c>
      <c r="X101" s="79"/>
      <c r="Y101" s="99"/>
      <c r="Z101" s="79"/>
      <c r="AA101" s="78" t="str">
        <f t="shared" si="10"/>
        <v>BAJO</v>
      </c>
      <c r="AB101" s="130">
        <f t="shared" si="11"/>
        <v>0</v>
      </c>
      <c r="AC101" s="78"/>
      <c r="AD101" s="131">
        <f t="shared" si="12"/>
        <v>0</v>
      </c>
      <c r="AE101" s="131">
        <f t="shared" si="13"/>
        <v>0</v>
      </c>
      <c r="AF101" s="131">
        <f t="shared" si="14"/>
        <v>0</v>
      </c>
      <c r="AG101" s="131">
        <f t="shared" si="15"/>
        <v>0</v>
      </c>
    </row>
    <row r="102" spans="1:33" ht="76.5" hidden="1" x14ac:dyDescent="0.25">
      <c r="A102" s="72" t="s">
        <v>26</v>
      </c>
      <c r="B102" s="72" t="s">
        <v>27</v>
      </c>
      <c r="C102" s="72" t="s">
        <v>28</v>
      </c>
      <c r="D102" s="11" t="s">
        <v>199</v>
      </c>
      <c r="E102" s="11" t="s">
        <v>160</v>
      </c>
      <c r="F102" s="11" t="s">
        <v>39</v>
      </c>
      <c r="G102" s="11" t="s">
        <v>162</v>
      </c>
      <c r="H102" s="12" t="s">
        <v>201</v>
      </c>
      <c r="I102" s="31">
        <v>8.33</v>
      </c>
      <c r="J102" s="32">
        <v>1.19</v>
      </c>
      <c r="K102" s="32">
        <v>0.34</v>
      </c>
      <c r="L102" s="6">
        <v>0.16</v>
      </c>
      <c r="M102" s="12">
        <v>1</v>
      </c>
      <c r="N102" s="12" t="s">
        <v>40</v>
      </c>
      <c r="O102" s="12" t="s">
        <v>41</v>
      </c>
      <c r="P102" s="13">
        <v>44378</v>
      </c>
      <c r="Q102" s="14">
        <v>9</v>
      </c>
      <c r="R102" s="15"/>
      <c r="S102" s="15"/>
      <c r="T102" s="15">
        <v>1</v>
      </c>
      <c r="U102" s="15"/>
      <c r="V102" s="83">
        <f t="shared" si="16"/>
        <v>0</v>
      </c>
      <c r="W102" s="79" t="s">
        <v>549</v>
      </c>
      <c r="X102" s="79"/>
      <c r="Y102" s="99"/>
      <c r="Z102" s="79"/>
      <c r="AA102" s="78" t="str">
        <f t="shared" si="10"/>
        <v>BAJO</v>
      </c>
      <c r="AB102" s="130">
        <f t="shared" si="11"/>
        <v>0</v>
      </c>
      <c r="AC102" s="78"/>
      <c r="AD102" s="131">
        <f t="shared" si="12"/>
        <v>0</v>
      </c>
      <c r="AE102" s="131">
        <f t="shared" si="13"/>
        <v>0</v>
      </c>
      <c r="AF102" s="131">
        <f t="shared" si="14"/>
        <v>0</v>
      </c>
      <c r="AG102" s="131">
        <f t="shared" si="15"/>
        <v>0</v>
      </c>
    </row>
    <row r="103" spans="1:33" ht="76.5" hidden="1" x14ac:dyDescent="0.25">
      <c r="A103" s="72" t="s">
        <v>26</v>
      </c>
      <c r="B103" s="72" t="s">
        <v>27</v>
      </c>
      <c r="C103" s="72" t="s">
        <v>28</v>
      </c>
      <c r="D103" s="11" t="s">
        <v>199</v>
      </c>
      <c r="E103" s="11" t="s">
        <v>160</v>
      </c>
      <c r="F103" s="11" t="s">
        <v>42</v>
      </c>
      <c r="G103" s="11" t="s">
        <v>162</v>
      </c>
      <c r="H103" s="12" t="s">
        <v>201</v>
      </c>
      <c r="I103" s="31">
        <v>8.33</v>
      </c>
      <c r="J103" s="32">
        <v>1.19</v>
      </c>
      <c r="K103" s="32">
        <v>0.34</v>
      </c>
      <c r="L103" s="6">
        <v>0.16</v>
      </c>
      <c r="M103" s="12">
        <v>3</v>
      </c>
      <c r="N103" s="12" t="s">
        <v>43</v>
      </c>
      <c r="O103" s="12" t="s">
        <v>44</v>
      </c>
      <c r="P103" s="13">
        <v>44287</v>
      </c>
      <c r="Q103" s="14">
        <v>9</v>
      </c>
      <c r="R103" s="15"/>
      <c r="S103" s="15">
        <v>0.33</v>
      </c>
      <c r="T103" s="15">
        <v>0.33</v>
      </c>
      <c r="U103" s="15">
        <v>0.34</v>
      </c>
      <c r="V103" s="83">
        <f t="shared" si="16"/>
        <v>0</v>
      </c>
      <c r="W103" s="79" t="s">
        <v>549</v>
      </c>
      <c r="X103" s="79"/>
      <c r="Y103" s="99"/>
      <c r="Z103" s="79"/>
      <c r="AA103" s="78" t="str">
        <f t="shared" si="10"/>
        <v>BAJO</v>
      </c>
      <c r="AB103" s="130">
        <f t="shared" si="11"/>
        <v>0</v>
      </c>
      <c r="AC103" s="78"/>
      <c r="AD103" s="131">
        <f t="shared" si="12"/>
        <v>0</v>
      </c>
      <c r="AE103" s="131">
        <f t="shared" si="13"/>
        <v>0</v>
      </c>
      <c r="AF103" s="131">
        <f t="shared" si="14"/>
        <v>0</v>
      </c>
      <c r="AG103" s="131">
        <f t="shared" si="15"/>
        <v>0</v>
      </c>
    </row>
    <row r="104" spans="1:33" ht="76.5" hidden="1" x14ac:dyDescent="0.25">
      <c r="A104" s="72" t="s">
        <v>26</v>
      </c>
      <c r="B104" s="72" t="s">
        <v>27</v>
      </c>
      <c r="C104" s="72" t="s">
        <v>28</v>
      </c>
      <c r="D104" s="11" t="s">
        <v>199</v>
      </c>
      <c r="E104" s="11" t="s">
        <v>160</v>
      </c>
      <c r="F104" s="11" t="s">
        <v>45</v>
      </c>
      <c r="G104" s="11" t="s">
        <v>162</v>
      </c>
      <c r="H104" s="12" t="s">
        <v>201</v>
      </c>
      <c r="I104" s="31">
        <v>8.33</v>
      </c>
      <c r="J104" s="32">
        <v>1.19</v>
      </c>
      <c r="K104" s="32">
        <v>0.34</v>
      </c>
      <c r="L104" s="6">
        <v>0.16</v>
      </c>
      <c r="M104" s="12">
        <v>3</v>
      </c>
      <c r="N104" s="12" t="s">
        <v>46</v>
      </c>
      <c r="O104" s="12" t="s">
        <v>47</v>
      </c>
      <c r="P104" s="13">
        <v>44287</v>
      </c>
      <c r="Q104" s="14">
        <v>9</v>
      </c>
      <c r="R104" s="15"/>
      <c r="S104" s="15">
        <v>0.33</v>
      </c>
      <c r="T104" s="15">
        <v>0.33</v>
      </c>
      <c r="U104" s="15">
        <v>0.34</v>
      </c>
      <c r="V104" s="83">
        <f t="shared" si="16"/>
        <v>0</v>
      </c>
      <c r="W104" s="79" t="s">
        <v>549</v>
      </c>
      <c r="X104" s="79"/>
      <c r="Y104" s="99"/>
      <c r="Z104" s="79"/>
      <c r="AA104" s="78" t="str">
        <f t="shared" si="10"/>
        <v>BAJO</v>
      </c>
      <c r="AB104" s="130">
        <f t="shared" si="11"/>
        <v>0</v>
      </c>
      <c r="AC104" s="78"/>
      <c r="AD104" s="131">
        <f t="shared" si="12"/>
        <v>0</v>
      </c>
      <c r="AE104" s="131">
        <f t="shared" si="13"/>
        <v>0</v>
      </c>
      <c r="AF104" s="131">
        <f t="shared" si="14"/>
        <v>0</v>
      </c>
      <c r="AG104" s="131">
        <f t="shared" si="15"/>
        <v>0</v>
      </c>
    </row>
    <row r="105" spans="1:33" ht="76.5" hidden="1" x14ac:dyDescent="0.25">
      <c r="A105" s="72" t="s">
        <v>26</v>
      </c>
      <c r="B105" s="72" t="s">
        <v>27</v>
      </c>
      <c r="C105" s="72" t="s">
        <v>28</v>
      </c>
      <c r="D105" s="11" t="s">
        <v>199</v>
      </c>
      <c r="E105" s="11" t="s">
        <v>160</v>
      </c>
      <c r="F105" s="11" t="s">
        <v>48</v>
      </c>
      <c r="G105" s="11" t="s">
        <v>162</v>
      </c>
      <c r="H105" s="12" t="s">
        <v>201</v>
      </c>
      <c r="I105" s="31">
        <v>8.33</v>
      </c>
      <c r="J105" s="32">
        <v>1.19</v>
      </c>
      <c r="K105" s="32">
        <v>0.34</v>
      </c>
      <c r="L105" s="6">
        <v>0.16</v>
      </c>
      <c r="M105" s="16">
        <v>1</v>
      </c>
      <c r="N105" s="12" t="s">
        <v>30</v>
      </c>
      <c r="O105" s="12" t="s">
        <v>31</v>
      </c>
      <c r="P105" s="13">
        <v>44256</v>
      </c>
      <c r="Q105" s="14">
        <v>9</v>
      </c>
      <c r="R105" s="15"/>
      <c r="S105" s="15"/>
      <c r="T105" s="15"/>
      <c r="U105" s="15">
        <v>1</v>
      </c>
      <c r="V105" s="83">
        <f t="shared" si="16"/>
        <v>0</v>
      </c>
      <c r="W105" s="79" t="s">
        <v>549</v>
      </c>
      <c r="X105" s="79"/>
      <c r="Y105" s="99"/>
      <c r="Z105" s="79"/>
      <c r="AA105" s="78" t="str">
        <f t="shared" si="10"/>
        <v>BAJO</v>
      </c>
      <c r="AB105" s="130">
        <f t="shared" si="11"/>
        <v>0</v>
      </c>
      <c r="AC105" s="78"/>
      <c r="AD105" s="131">
        <f t="shared" si="12"/>
        <v>0</v>
      </c>
      <c r="AE105" s="131">
        <f t="shared" si="13"/>
        <v>0</v>
      </c>
      <c r="AF105" s="131">
        <f t="shared" si="14"/>
        <v>0</v>
      </c>
      <c r="AG105" s="131">
        <f t="shared" si="15"/>
        <v>0</v>
      </c>
    </row>
    <row r="106" spans="1:33" ht="127.5" hidden="1" x14ac:dyDescent="0.25">
      <c r="A106" s="30" t="s">
        <v>49</v>
      </c>
      <c r="B106" s="30" t="s">
        <v>50</v>
      </c>
      <c r="C106" s="30" t="s">
        <v>51</v>
      </c>
      <c r="D106" s="31" t="s">
        <v>220</v>
      </c>
      <c r="E106" s="31" t="s">
        <v>160</v>
      </c>
      <c r="F106" s="45" t="s">
        <v>221</v>
      </c>
      <c r="G106" s="32" t="s">
        <v>162</v>
      </c>
      <c r="H106" s="31" t="s">
        <v>222</v>
      </c>
      <c r="I106" s="31">
        <v>5</v>
      </c>
      <c r="J106" s="32">
        <v>1.19</v>
      </c>
      <c r="K106" s="32">
        <v>0.34</v>
      </c>
      <c r="L106" s="12">
        <v>0.57999999999999996</v>
      </c>
      <c r="M106" s="35">
        <v>1</v>
      </c>
      <c r="N106" s="31" t="s">
        <v>223</v>
      </c>
      <c r="O106" s="31" t="s">
        <v>224</v>
      </c>
      <c r="P106" s="33">
        <v>44287</v>
      </c>
      <c r="Q106" s="44">
        <v>9</v>
      </c>
      <c r="R106" s="35"/>
      <c r="S106" s="35">
        <v>0.33</v>
      </c>
      <c r="T106" s="35">
        <v>0.33</v>
      </c>
      <c r="U106" s="35">
        <v>0.34</v>
      </c>
      <c r="V106" s="83">
        <f t="shared" si="16"/>
        <v>0</v>
      </c>
      <c r="W106" s="105" t="s">
        <v>549</v>
      </c>
      <c r="X106" s="105"/>
      <c r="Y106" s="105"/>
      <c r="Z106" s="99" t="s">
        <v>651</v>
      </c>
      <c r="AA106" s="78" t="str">
        <f t="shared" si="10"/>
        <v>BAJO</v>
      </c>
      <c r="AB106" s="130">
        <f t="shared" si="11"/>
        <v>0</v>
      </c>
      <c r="AC106" s="78"/>
      <c r="AD106" s="131">
        <f t="shared" si="12"/>
        <v>0</v>
      </c>
      <c r="AE106" s="131">
        <f t="shared" si="13"/>
        <v>0</v>
      </c>
      <c r="AF106" s="131">
        <f t="shared" si="14"/>
        <v>0</v>
      </c>
      <c r="AG106" s="131">
        <f t="shared" si="15"/>
        <v>0</v>
      </c>
    </row>
    <row r="107" spans="1:33" ht="153" hidden="1" x14ac:dyDescent="0.25">
      <c r="A107" s="30" t="s">
        <v>49</v>
      </c>
      <c r="B107" s="30" t="s">
        <v>50</v>
      </c>
      <c r="C107" s="30" t="s">
        <v>51</v>
      </c>
      <c r="D107" s="31" t="s">
        <v>220</v>
      </c>
      <c r="E107" s="31" t="s">
        <v>160</v>
      </c>
      <c r="F107" s="45" t="s">
        <v>225</v>
      </c>
      <c r="G107" s="32" t="s">
        <v>162</v>
      </c>
      <c r="H107" s="31" t="s">
        <v>222</v>
      </c>
      <c r="I107" s="31">
        <v>5</v>
      </c>
      <c r="J107" s="32">
        <v>1.19</v>
      </c>
      <c r="K107" s="32">
        <v>0.34</v>
      </c>
      <c r="L107" s="12">
        <v>0.57999999999999996</v>
      </c>
      <c r="M107" s="31" t="s">
        <v>226</v>
      </c>
      <c r="N107" s="31" t="s">
        <v>227</v>
      </c>
      <c r="O107" s="31" t="s">
        <v>228</v>
      </c>
      <c r="P107" s="33">
        <v>44228</v>
      </c>
      <c r="Q107" s="44">
        <v>11</v>
      </c>
      <c r="R107" s="35">
        <v>0.25</v>
      </c>
      <c r="S107" s="35">
        <v>0.25</v>
      </c>
      <c r="T107" s="35">
        <v>0.25</v>
      </c>
      <c r="U107" s="35">
        <v>0.25</v>
      </c>
      <c r="V107" s="83">
        <f t="shared" si="16"/>
        <v>0.25</v>
      </c>
      <c r="W107" s="112" t="s">
        <v>550</v>
      </c>
      <c r="X107" s="113">
        <f>2/2</f>
        <v>1</v>
      </c>
      <c r="Y107" s="98" t="s">
        <v>652</v>
      </c>
      <c r="Z107" s="98" t="s">
        <v>653</v>
      </c>
      <c r="AA107" s="78" t="str">
        <f t="shared" si="10"/>
        <v>ALTO</v>
      </c>
      <c r="AB107" s="130">
        <f t="shared" si="11"/>
        <v>0.25</v>
      </c>
      <c r="AC107" s="78"/>
      <c r="AD107" s="131">
        <f t="shared" si="12"/>
        <v>1.25</v>
      </c>
      <c r="AE107" s="131">
        <f t="shared" si="13"/>
        <v>0.29749999999999999</v>
      </c>
      <c r="AF107" s="131">
        <f t="shared" si="14"/>
        <v>8.5000000000000006E-2</v>
      </c>
      <c r="AG107" s="131">
        <f t="shared" si="15"/>
        <v>0.14499999999999999</v>
      </c>
    </row>
    <row r="108" spans="1:33" ht="165" hidden="1" x14ac:dyDescent="0.25">
      <c r="A108" s="30" t="s">
        <v>49</v>
      </c>
      <c r="B108" s="30" t="s">
        <v>50</v>
      </c>
      <c r="C108" s="30" t="s">
        <v>51</v>
      </c>
      <c r="D108" s="31" t="s">
        <v>220</v>
      </c>
      <c r="E108" s="31" t="s">
        <v>160</v>
      </c>
      <c r="F108" s="45" t="s">
        <v>229</v>
      </c>
      <c r="G108" s="32" t="s">
        <v>162</v>
      </c>
      <c r="H108" s="31" t="s">
        <v>222</v>
      </c>
      <c r="I108" s="31">
        <v>5</v>
      </c>
      <c r="J108" s="32">
        <v>1.19</v>
      </c>
      <c r="K108" s="32">
        <v>0.34</v>
      </c>
      <c r="L108" s="12">
        <v>0.57999999999999996</v>
      </c>
      <c r="M108" s="31" t="s">
        <v>230</v>
      </c>
      <c r="N108" s="31" t="s">
        <v>231</v>
      </c>
      <c r="O108" s="31" t="s">
        <v>232</v>
      </c>
      <c r="P108" s="33">
        <v>44198</v>
      </c>
      <c r="Q108" s="44">
        <v>12</v>
      </c>
      <c r="R108" s="35">
        <v>0.25</v>
      </c>
      <c r="S108" s="35">
        <v>0.25</v>
      </c>
      <c r="T108" s="35">
        <v>0.25</v>
      </c>
      <c r="U108" s="35">
        <v>0.25</v>
      </c>
      <c r="V108" s="83">
        <f t="shared" si="16"/>
        <v>0.25</v>
      </c>
      <c r="W108" s="112" t="s">
        <v>550</v>
      </c>
      <c r="X108" s="113">
        <f>3/3</f>
        <v>1</v>
      </c>
      <c r="Y108" s="98" t="s">
        <v>654</v>
      </c>
      <c r="Z108" s="98" t="s">
        <v>655</v>
      </c>
      <c r="AA108" s="78" t="str">
        <f t="shared" si="10"/>
        <v>ALTO</v>
      </c>
      <c r="AB108" s="130">
        <f t="shared" si="11"/>
        <v>0.25</v>
      </c>
      <c r="AC108" s="78"/>
      <c r="AD108" s="131">
        <f t="shared" si="12"/>
        <v>1.25</v>
      </c>
      <c r="AE108" s="131">
        <f t="shared" si="13"/>
        <v>0.29749999999999999</v>
      </c>
      <c r="AF108" s="131">
        <f t="shared" si="14"/>
        <v>8.5000000000000006E-2</v>
      </c>
      <c r="AG108" s="131">
        <f t="shared" si="15"/>
        <v>0.14499999999999999</v>
      </c>
    </row>
    <row r="109" spans="1:33" ht="204" hidden="1" x14ac:dyDescent="0.25">
      <c r="A109" s="30" t="s">
        <v>49</v>
      </c>
      <c r="B109" s="30" t="s">
        <v>50</v>
      </c>
      <c r="C109" s="30" t="s">
        <v>51</v>
      </c>
      <c r="D109" s="31" t="s">
        <v>220</v>
      </c>
      <c r="E109" s="31" t="s">
        <v>160</v>
      </c>
      <c r="F109" s="45" t="s">
        <v>233</v>
      </c>
      <c r="G109" s="32" t="s">
        <v>162</v>
      </c>
      <c r="H109" s="31" t="s">
        <v>222</v>
      </c>
      <c r="I109" s="31">
        <v>5</v>
      </c>
      <c r="J109" s="32">
        <v>1.19</v>
      </c>
      <c r="K109" s="32">
        <v>0.34</v>
      </c>
      <c r="L109" s="12">
        <v>0.57999999999999996</v>
      </c>
      <c r="M109" s="31" t="s">
        <v>234</v>
      </c>
      <c r="N109" s="31" t="s">
        <v>235</v>
      </c>
      <c r="O109" s="31" t="s">
        <v>236</v>
      </c>
      <c r="P109" s="33">
        <v>44378</v>
      </c>
      <c r="Q109" s="44">
        <v>6</v>
      </c>
      <c r="R109" s="35"/>
      <c r="S109" s="35"/>
      <c r="T109" s="35">
        <v>0.4</v>
      </c>
      <c r="U109" s="35">
        <v>0.6</v>
      </c>
      <c r="V109" s="83">
        <f t="shared" si="16"/>
        <v>0</v>
      </c>
      <c r="W109" s="112" t="s">
        <v>549</v>
      </c>
      <c r="X109" s="112"/>
      <c r="Y109" s="112"/>
      <c r="Z109" s="98" t="s">
        <v>656</v>
      </c>
      <c r="AA109" s="78" t="str">
        <f t="shared" si="10"/>
        <v>BAJO</v>
      </c>
      <c r="AB109" s="130">
        <f t="shared" si="11"/>
        <v>0</v>
      </c>
      <c r="AC109" s="78"/>
      <c r="AD109" s="131">
        <f t="shared" si="12"/>
        <v>0</v>
      </c>
      <c r="AE109" s="131">
        <f t="shared" si="13"/>
        <v>0</v>
      </c>
      <c r="AF109" s="131">
        <f t="shared" si="14"/>
        <v>0</v>
      </c>
      <c r="AG109" s="131">
        <f t="shared" si="15"/>
        <v>0</v>
      </c>
    </row>
    <row r="110" spans="1:33" ht="178.5" hidden="1" x14ac:dyDescent="0.25">
      <c r="A110" s="30" t="s">
        <v>49</v>
      </c>
      <c r="B110" s="30" t="s">
        <v>50</v>
      </c>
      <c r="C110" s="30" t="s">
        <v>51</v>
      </c>
      <c r="D110" s="31" t="s">
        <v>220</v>
      </c>
      <c r="E110" s="31" t="s">
        <v>160</v>
      </c>
      <c r="F110" s="45" t="s">
        <v>237</v>
      </c>
      <c r="G110" s="32" t="s">
        <v>162</v>
      </c>
      <c r="H110" s="31" t="s">
        <v>222</v>
      </c>
      <c r="I110" s="31">
        <v>5</v>
      </c>
      <c r="J110" s="32">
        <v>1.19</v>
      </c>
      <c r="K110" s="32">
        <v>0.34</v>
      </c>
      <c r="L110" s="12">
        <v>0.57999999999999996</v>
      </c>
      <c r="M110" s="31" t="s">
        <v>238</v>
      </c>
      <c r="N110" s="31" t="s">
        <v>239</v>
      </c>
      <c r="O110" s="31" t="s">
        <v>240</v>
      </c>
      <c r="P110" s="33">
        <v>44256</v>
      </c>
      <c r="Q110" s="44">
        <v>10</v>
      </c>
      <c r="R110" s="35">
        <v>0.1</v>
      </c>
      <c r="S110" s="35">
        <v>0.3</v>
      </c>
      <c r="T110" s="35">
        <v>0.3</v>
      </c>
      <c r="U110" s="35">
        <v>0.3</v>
      </c>
      <c r="V110" s="83">
        <f t="shared" si="16"/>
        <v>0.1</v>
      </c>
      <c r="W110" s="105" t="s">
        <v>550</v>
      </c>
      <c r="X110" s="103">
        <f>5/5</f>
        <v>1</v>
      </c>
      <c r="Y110" s="99" t="s">
        <v>657</v>
      </c>
      <c r="Z110" s="99" t="s">
        <v>658</v>
      </c>
      <c r="AA110" s="78" t="str">
        <f t="shared" si="10"/>
        <v>ALTO</v>
      </c>
      <c r="AB110" s="130">
        <f t="shared" si="11"/>
        <v>0.1</v>
      </c>
      <c r="AC110" s="78"/>
      <c r="AD110" s="131">
        <f t="shared" si="12"/>
        <v>0.5</v>
      </c>
      <c r="AE110" s="131">
        <f t="shared" si="13"/>
        <v>0.11899999999999999</v>
      </c>
      <c r="AF110" s="131">
        <f t="shared" si="14"/>
        <v>3.4000000000000002E-2</v>
      </c>
      <c r="AG110" s="131">
        <f t="shared" si="15"/>
        <v>5.7999999999999996E-2</v>
      </c>
    </row>
    <row r="111" spans="1:33" ht="395.25" hidden="1" x14ac:dyDescent="0.25">
      <c r="A111" s="46" t="s">
        <v>49</v>
      </c>
      <c r="B111" s="46" t="s">
        <v>50</v>
      </c>
      <c r="C111" s="46" t="s">
        <v>51</v>
      </c>
      <c r="D111" s="47" t="s">
        <v>220</v>
      </c>
      <c r="E111" s="47" t="s">
        <v>160</v>
      </c>
      <c r="F111" s="48" t="s">
        <v>241</v>
      </c>
      <c r="G111" s="49" t="s">
        <v>162</v>
      </c>
      <c r="H111" s="47" t="s">
        <v>242</v>
      </c>
      <c r="I111" s="31">
        <v>5</v>
      </c>
      <c r="J111" s="32">
        <v>1.19</v>
      </c>
      <c r="K111" s="32">
        <v>0.34</v>
      </c>
      <c r="L111" s="12">
        <v>0.57999999999999996</v>
      </c>
      <c r="M111" s="47">
        <v>5</v>
      </c>
      <c r="N111" s="47" t="s">
        <v>243</v>
      </c>
      <c r="O111" s="47" t="s">
        <v>244</v>
      </c>
      <c r="P111" s="50">
        <v>44287</v>
      </c>
      <c r="Q111" s="74">
        <v>9</v>
      </c>
      <c r="R111" s="75"/>
      <c r="S111" s="75">
        <v>0.33</v>
      </c>
      <c r="T111" s="75">
        <v>0.33</v>
      </c>
      <c r="U111" s="75">
        <v>0.34</v>
      </c>
      <c r="V111" s="83">
        <f t="shared" si="16"/>
        <v>0</v>
      </c>
      <c r="W111" s="112" t="s">
        <v>549</v>
      </c>
      <c r="X111" s="112"/>
      <c r="Y111" s="112"/>
      <c r="Z111" s="98" t="s">
        <v>651</v>
      </c>
      <c r="AA111" s="78" t="str">
        <f t="shared" si="10"/>
        <v>BAJO</v>
      </c>
      <c r="AB111" s="130">
        <f t="shared" si="11"/>
        <v>0</v>
      </c>
      <c r="AC111" s="78"/>
      <c r="AD111" s="131">
        <f t="shared" si="12"/>
        <v>0</v>
      </c>
      <c r="AE111" s="131">
        <f t="shared" si="13"/>
        <v>0</v>
      </c>
      <c r="AF111" s="131">
        <f t="shared" si="14"/>
        <v>0</v>
      </c>
      <c r="AG111" s="131">
        <f t="shared" si="15"/>
        <v>0</v>
      </c>
    </row>
    <row r="112" spans="1:33" ht="204" hidden="1" x14ac:dyDescent="0.25">
      <c r="A112" s="30" t="s">
        <v>49</v>
      </c>
      <c r="B112" s="30" t="s">
        <v>50</v>
      </c>
      <c r="C112" s="30" t="s">
        <v>124</v>
      </c>
      <c r="D112" s="31" t="s">
        <v>220</v>
      </c>
      <c r="E112" s="31" t="s">
        <v>160</v>
      </c>
      <c r="F112" s="45" t="s">
        <v>245</v>
      </c>
      <c r="G112" s="32" t="s">
        <v>162</v>
      </c>
      <c r="H112" s="31" t="s">
        <v>242</v>
      </c>
      <c r="I112" s="31">
        <v>5</v>
      </c>
      <c r="J112" s="32">
        <v>1.19</v>
      </c>
      <c r="K112" s="32">
        <v>0.34</v>
      </c>
      <c r="L112" s="12">
        <v>0.57999999999999996</v>
      </c>
      <c r="M112" s="31" t="s">
        <v>246</v>
      </c>
      <c r="N112" s="31" t="s">
        <v>247</v>
      </c>
      <c r="O112" s="31" t="s">
        <v>248</v>
      </c>
      <c r="P112" s="33">
        <v>44287</v>
      </c>
      <c r="Q112" s="44">
        <v>9</v>
      </c>
      <c r="R112" s="35"/>
      <c r="S112" s="35">
        <v>0.33</v>
      </c>
      <c r="T112" s="35">
        <v>0.33</v>
      </c>
      <c r="U112" s="35">
        <v>0.34</v>
      </c>
      <c r="V112" s="83">
        <f t="shared" si="16"/>
        <v>0</v>
      </c>
      <c r="W112" s="112" t="s">
        <v>549</v>
      </c>
      <c r="X112" s="112"/>
      <c r="Y112" s="112"/>
      <c r="Z112" s="98" t="s">
        <v>651</v>
      </c>
      <c r="AA112" s="78" t="str">
        <f t="shared" si="10"/>
        <v>BAJO</v>
      </c>
      <c r="AB112" s="130">
        <f t="shared" si="11"/>
        <v>0</v>
      </c>
      <c r="AC112" s="78"/>
      <c r="AD112" s="131">
        <f t="shared" si="12"/>
        <v>0</v>
      </c>
      <c r="AE112" s="131">
        <f t="shared" si="13"/>
        <v>0</v>
      </c>
      <c r="AF112" s="131">
        <f t="shared" si="14"/>
        <v>0</v>
      </c>
      <c r="AG112" s="131">
        <f t="shared" si="15"/>
        <v>0</v>
      </c>
    </row>
    <row r="113" spans="1:33" ht="127.5" hidden="1" x14ac:dyDescent="0.25">
      <c r="A113" s="53" t="s">
        <v>49</v>
      </c>
      <c r="B113" s="53" t="s">
        <v>50</v>
      </c>
      <c r="C113" s="53" t="s">
        <v>125</v>
      </c>
      <c r="D113" s="32" t="s">
        <v>220</v>
      </c>
      <c r="E113" s="32" t="s">
        <v>160</v>
      </c>
      <c r="F113" s="45" t="s">
        <v>249</v>
      </c>
      <c r="G113" s="32" t="s">
        <v>162</v>
      </c>
      <c r="H113" s="32" t="s">
        <v>222</v>
      </c>
      <c r="I113" s="31">
        <v>5</v>
      </c>
      <c r="J113" s="32">
        <v>1.19</v>
      </c>
      <c r="K113" s="32">
        <v>0.34</v>
      </c>
      <c r="L113" s="12">
        <v>0.57999999999999996</v>
      </c>
      <c r="M113" s="32" t="s">
        <v>250</v>
      </c>
      <c r="N113" s="32" t="s">
        <v>251</v>
      </c>
      <c r="O113" s="32" t="s">
        <v>252</v>
      </c>
      <c r="P113" s="54">
        <v>44287</v>
      </c>
      <c r="Q113" s="32">
        <v>6</v>
      </c>
      <c r="R113" s="68"/>
      <c r="S113" s="42"/>
      <c r="T113" s="42">
        <v>0.5</v>
      </c>
      <c r="U113" s="42">
        <v>0.5</v>
      </c>
      <c r="V113" s="83">
        <f t="shared" si="16"/>
        <v>0</v>
      </c>
      <c r="W113" s="112" t="s">
        <v>549</v>
      </c>
      <c r="X113" s="112"/>
      <c r="Y113" s="112"/>
      <c r="Z113" s="98" t="s">
        <v>659</v>
      </c>
      <c r="AA113" s="78" t="str">
        <f t="shared" si="10"/>
        <v>BAJO</v>
      </c>
      <c r="AB113" s="130">
        <f t="shared" si="11"/>
        <v>0</v>
      </c>
      <c r="AC113" s="78"/>
      <c r="AD113" s="131">
        <f t="shared" si="12"/>
        <v>0</v>
      </c>
      <c r="AE113" s="131">
        <f t="shared" si="13"/>
        <v>0</v>
      </c>
      <c r="AF113" s="131">
        <f t="shared" si="14"/>
        <v>0</v>
      </c>
      <c r="AG113" s="131">
        <f t="shared" si="15"/>
        <v>0</v>
      </c>
    </row>
    <row r="114" spans="1:33" ht="178.5" hidden="1" x14ac:dyDescent="0.25">
      <c r="A114" s="30" t="s">
        <v>49</v>
      </c>
      <c r="B114" s="30" t="s">
        <v>50</v>
      </c>
      <c r="C114" s="30" t="s">
        <v>51</v>
      </c>
      <c r="D114" s="31" t="s">
        <v>220</v>
      </c>
      <c r="E114" s="31" t="s">
        <v>160</v>
      </c>
      <c r="F114" s="45" t="s">
        <v>253</v>
      </c>
      <c r="G114" s="32" t="s">
        <v>162</v>
      </c>
      <c r="H114" s="31" t="s">
        <v>242</v>
      </c>
      <c r="I114" s="31">
        <v>5</v>
      </c>
      <c r="J114" s="32">
        <v>1.19</v>
      </c>
      <c r="K114" s="32">
        <v>0.34</v>
      </c>
      <c r="L114" s="12">
        <v>0.57999999999999996</v>
      </c>
      <c r="M114" s="31" t="s">
        <v>254</v>
      </c>
      <c r="N114" s="31" t="s">
        <v>255</v>
      </c>
      <c r="O114" s="31" t="s">
        <v>256</v>
      </c>
      <c r="P114" s="33">
        <v>44287</v>
      </c>
      <c r="Q114" s="31">
        <v>9</v>
      </c>
      <c r="R114" s="35"/>
      <c r="S114" s="22">
        <v>0.33</v>
      </c>
      <c r="T114" s="35">
        <v>0.33</v>
      </c>
      <c r="U114" s="35">
        <v>0.34</v>
      </c>
      <c r="V114" s="83">
        <f t="shared" si="16"/>
        <v>0</v>
      </c>
      <c r="W114" s="112" t="s">
        <v>549</v>
      </c>
      <c r="X114" s="112"/>
      <c r="Y114" s="112"/>
      <c r="Z114" s="98" t="s">
        <v>651</v>
      </c>
      <c r="AA114" s="78" t="str">
        <f t="shared" si="10"/>
        <v>BAJO</v>
      </c>
      <c r="AB114" s="130">
        <f t="shared" si="11"/>
        <v>0</v>
      </c>
      <c r="AC114" s="78"/>
      <c r="AD114" s="131">
        <f t="shared" si="12"/>
        <v>0</v>
      </c>
      <c r="AE114" s="131">
        <f t="shared" si="13"/>
        <v>0</v>
      </c>
      <c r="AF114" s="131">
        <f t="shared" si="14"/>
        <v>0</v>
      </c>
      <c r="AG114" s="131">
        <f t="shared" si="15"/>
        <v>0</v>
      </c>
    </row>
    <row r="115" spans="1:33" ht="153" hidden="1" x14ac:dyDescent="0.25">
      <c r="A115" s="30" t="s">
        <v>19</v>
      </c>
      <c r="B115" s="30" t="s">
        <v>20</v>
      </c>
      <c r="C115" s="30" t="s">
        <v>158</v>
      </c>
      <c r="D115" s="31" t="s">
        <v>220</v>
      </c>
      <c r="E115" s="31" t="s">
        <v>160</v>
      </c>
      <c r="F115" s="31" t="s">
        <v>257</v>
      </c>
      <c r="G115" s="32" t="s">
        <v>162</v>
      </c>
      <c r="H115" s="31" t="s">
        <v>258</v>
      </c>
      <c r="I115" s="31">
        <v>5</v>
      </c>
      <c r="J115" s="32">
        <v>1.19</v>
      </c>
      <c r="K115" s="32">
        <v>0.34</v>
      </c>
      <c r="L115" s="32">
        <v>3.57</v>
      </c>
      <c r="M115" s="32" t="s">
        <v>259</v>
      </c>
      <c r="N115" s="31" t="s">
        <v>260</v>
      </c>
      <c r="O115" s="31" t="s">
        <v>261</v>
      </c>
      <c r="P115" s="36">
        <v>44287</v>
      </c>
      <c r="Q115" s="37">
        <v>9</v>
      </c>
      <c r="R115" s="51"/>
      <c r="S115" s="27">
        <v>0.33</v>
      </c>
      <c r="T115" s="27">
        <v>0.33</v>
      </c>
      <c r="U115" s="27">
        <v>0.34</v>
      </c>
      <c r="V115" s="83">
        <f t="shared" si="16"/>
        <v>0</v>
      </c>
      <c r="W115" s="112" t="s">
        <v>549</v>
      </c>
      <c r="X115" s="112"/>
      <c r="Y115" s="112"/>
      <c r="Z115" s="98" t="s">
        <v>651</v>
      </c>
      <c r="AA115" s="78" t="str">
        <f t="shared" si="10"/>
        <v>BAJO</v>
      </c>
      <c r="AB115" s="130">
        <f t="shared" si="11"/>
        <v>0</v>
      </c>
      <c r="AC115" s="78"/>
      <c r="AD115" s="131">
        <f t="shared" si="12"/>
        <v>0</v>
      </c>
      <c r="AE115" s="131">
        <f t="shared" si="13"/>
        <v>0</v>
      </c>
      <c r="AF115" s="131">
        <f t="shared" si="14"/>
        <v>0</v>
      </c>
      <c r="AG115" s="131">
        <f t="shared" si="15"/>
        <v>0</v>
      </c>
    </row>
    <row r="116" spans="1:33" ht="89.25" hidden="1" x14ac:dyDescent="0.25">
      <c r="A116" s="30" t="s">
        <v>49</v>
      </c>
      <c r="B116" s="30" t="s">
        <v>50</v>
      </c>
      <c r="C116" s="30" t="s">
        <v>51</v>
      </c>
      <c r="D116" s="31" t="s">
        <v>220</v>
      </c>
      <c r="E116" s="31" t="s">
        <v>160</v>
      </c>
      <c r="F116" s="31" t="s">
        <v>262</v>
      </c>
      <c r="G116" s="32" t="s">
        <v>162</v>
      </c>
      <c r="H116" s="31" t="s">
        <v>222</v>
      </c>
      <c r="I116" s="31">
        <v>5</v>
      </c>
      <c r="J116" s="32">
        <v>1.19</v>
      </c>
      <c r="K116" s="32">
        <v>0.34</v>
      </c>
      <c r="L116" s="12">
        <v>0.57999999999999996</v>
      </c>
      <c r="M116" s="32" t="s">
        <v>263</v>
      </c>
      <c r="N116" s="37" t="s">
        <v>264</v>
      </c>
      <c r="O116" s="31" t="s">
        <v>265</v>
      </c>
      <c r="P116" s="36">
        <v>44287</v>
      </c>
      <c r="Q116" s="37">
        <v>9</v>
      </c>
      <c r="R116" s="51"/>
      <c r="S116" s="27">
        <v>0.33</v>
      </c>
      <c r="T116" s="27">
        <v>0.33</v>
      </c>
      <c r="U116" s="27">
        <v>0.34</v>
      </c>
      <c r="V116" s="83">
        <f t="shared" si="16"/>
        <v>0</v>
      </c>
      <c r="W116" s="112" t="s">
        <v>549</v>
      </c>
      <c r="X116" s="112"/>
      <c r="Y116" s="112"/>
      <c r="Z116" s="98" t="s">
        <v>651</v>
      </c>
      <c r="AA116" s="78" t="str">
        <f t="shared" si="10"/>
        <v>BAJO</v>
      </c>
      <c r="AB116" s="130">
        <f t="shared" si="11"/>
        <v>0</v>
      </c>
      <c r="AC116" s="78"/>
      <c r="AD116" s="131">
        <f t="shared" si="12"/>
        <v>0</v>
      </c>
      <c r="AE116" s="131">
        <f t="shared" si="13"/>
        <v>0</v>
      </c>
      <c r="AF116" s="131">
        <f t="shared" si="14"/>
        <v>0</v>
      </c>
      <c r="AG116" s="131">
        <f t="shared" si="15"/>
        <v>0</v>
      </c>
    </row>
    <row r="117" spans="1:33" ht="191.25" hidden="1" x14ac:dyDescent="0.25">
      <c r="A117" s="30" t="s">
        <v>26</v>
      </c>
      <c r="B117" s="30" t="s">
        <v>27</v>
      </c>
      <c r="C117" s="30" t="s">
        <v>28</v>
      </c>
      <c r="D117" s="31" t="s">
        <v>220</v>
      </c>
      <c r="E117" s="31" t="s">
        <v>160</v>
      </c>
      <c r="F117" s="31" t="s">
        <v>266</v>
      </c>
      <c r="G117" s="32" t="s">
        <v>162</v>
      </c>
      <c r="H117" s="31" t="s">
        <v>267</v>
      </c>
      <c r="I117" s="31">
        <v>5</v>
      </c>
      <c r="J117" s="32">
        <v>1.19</v>
      </c>
      <c r="K117" s="32">
        <v>0.35</v>
      </c>
      <c r="L117" s="6">
        <v>0.16</v>
      </c>
      <c r="M117" s="45" t="s">
        <v>268</v>
      </c>
      <c r="N117" s="32" t="s">
        <v>235</v>
      </c>
      <c r="O117" s="25" t="s">
        <v>269</v>
      </c>
      <c r="P117" s="36">
        <v>44287</v>
      </c>
      <c r="Q117" s="37">
        <v>6</v>
      </c>
      <c r="R117" s="52"/>
      <c r="S117" s="27">
        <v>0.5</v>
      </c>
      <c r="T117" s="27">
        <v>0.5</v>
      </c>
      <c r="U117" s="27"/>
      <c r="V117" s="83">
        <f t="shared" si="16"/>
        <v>0</v>
      </c>
      <c r="W117" s="112" t="s">
        <v>549</v>
      </c>
      <c r="X117" s="112"/>
      <c r="Y117" s="112"/>
      <c r="Z117" s="98" t="s">
        <v>651</v>
      </c>
      <c r="AA117" s="78" t="str">
        <f t="shared" si="10"/>
        <v>BAJO</v>
      </c>
      <c r="AB117" s="130">
        <f t="shared" si="11"/>
        <v>0</v>
      </c>
      <c r="AC117" s="78"/>
      <c r="AD117" s="131">
        <f t="shared" si="12"/>
        <v>0</v>
      </c>
      <c r="AE117" s="131">
        <f t="shared" si="13"/>
        <v>0</v>
      </c>
      <c r="AF117" s="131">
        <f t="shared" si="14"/>
        <v>0</v>
      </c>
      <c r="AG117" s="131">
        <f t="shared" si="15"/>
        <v>0</v>
      </c>
    </row>
    <row r="118" spans="1:33" ht="204" hidden="1" x14ac:dyDescent="0.25">
      <c r="A118" s="30" t="s">
        <v>26</v>
      </c>
      <c r="B118" s="30" t="s">
        <v>27</v>
      </c>
      <c r="C118" s="30" t="s">
        <v>28</v>
      </c>
      <c r="D118" s="31" t="s">
        <v>220</v>
      </c>
      <c r="E118" s="31" t="s">
        <v>160</v>
      </c>
      <c r="F118" s="31" t="s">
        <v>270</v>
      </c>
      <c r="G118" s="32" t="s">
        <v>162</v>
      </c>
      <c r="H118" s="31" t="s">
        <v>267</v>
      </c>
      <c r="I118" s="31">
        <v>5</v>
      </c>
      <c r="J118" s="32">
        <v>1.19</v>
      </c>
      <c r="K118" s="32">
        <v>0.35</v>
      </c>
      <c r="L118" s="6">
        <v>0.16</v>
      </c>
      <c r="M118" s="45" t="s">
        <v>271</v>
      </c>
      <c r="N118" s="32" t="s">
        <v>272</v>
      </c>
      <c r="O118" s="25" t="s">
        <v>273</v>
      </c>
      <c r="P118" s="36">
        <v>44287</v>
      </c>
      <c r="Q118" s="37">
        <v>9</v>
      </c>
      <c r="R118" s="52"/>
      <c r="S118" s="27">
        <v>0.33</v>
      </c>
      <c r="T118" s="27">
        <v>0.33</v>
      </c>
      <c r="U118" s="27">
        <v>0.34</v>
      </c>
      <c r="V118" s="83">
        <f t="shared" si="16"/>
        <v>0</v>
      </c>
      <c r="W118" s="112" t="s">
        <v>549</v>
      </c>
      <c r="X118" s="112"/>
      <c r="Y118" s="112"/>
      <c r="Z118" s="98" t="s">
        <v>651</v>
      </c>
      <c r="AA118" s="78" t="str">
        <f t="shared" si="10"/>
        <v>BAJO</v>
      </c>
      <c r="AB118" s="130">
        <f t="shared" si="11"/>
        <v>0</v>
      </c>
      <c r="AC118" s="78"/>
      <c r="AD118" s="131">
        <f t="shared" si="12"/>
        <v>0</v>
      </c>
      <c r="AE118" s="131">
        <f t="shared" si="13"/>
        <v>0</v>
      </c>
      <c r="AF118" s="131">
        <f t="shared" si="14"/>
        <v>0</v>
      </c>
      <c r="AG118" s="131">
        <f t="shared" si="15"/>
        <v>0</v>
      </c>
    </row>
    <row r="119" spans="1:33" ht="267.75" hidden="1" x14ac:dyDescent="0.25">
      <c r="A119" s="30" t="s">
        <v>457</v>
      </c>
      <c r="B119" s="30" t="s">
        <v>62</v>
      </c>
      <c r="C119" s="30" t="s">
        <v>63</v>
      </c>
      <c r="D119" s="31" t="s">
        <v>220</v>
      </c>
      <c r="E119" s="31" t="s">
        <v>160</v>
      </c>
      <c r="F119" s="45" t="s">
        <v>274</v>
      </c>
      <c r="G119" s="32" t="s">
        <v>162</v>
      </c>
      <c r="H119" s="31" t="s">
        <v>242</v>
      </c>
      <c r="I119" s="31">
        <v>5</v>
      </c>
      <c r="J119" s="32">
        <v>1.19</v>
      </c>
      <c r="K119" s="32">
        <v>0.35</v>
      </c>
      <c r="L119" s="12">
        <v>1.67</v>
      </c>
      <c r="M119" s="31">
        <v>3</v>
      </c>
      <c r="N119" s="31" t="s">
        <v>275</v>
      </c>
      <c r="O119" s="31" t="s">
        <v>276</v>
      </c>
      <c r="P119" s="33">
        <v>44287</v>
      </c>
      <c r="Q119" s="31">
        <v>9</v>
      </c>
      <c r="R119" s="35"/>
      <c r="S119" s="22">
        <v>0.33</v>
      </c>
      <c r="T119" s="35">
        <v>0.33</v>
      </c>
      <c r="U119" s="35">
        <v>0.34</v>
      </c>
      <c r="V119" s="83">
        <f t="shared" si="16"/>
        <v>0</v>
      </c>
      <c r="W119" s="112" t="s">
        <v>549</v>
      </c>
      <c r="X119" s="112"/>
      <c r="Y119" s="112"/>
      <c r="Z119" s="98" t="s">
        <v>651</v>
      </c>
      <c r="AA119" s="78" t="str">
        <f t="shared" si="10"/>
        <v>BAJO</v>
      </c>
      <c r="AB119" s="130">
        <f t="shared" si="11"/>
        <v>0</v>
      </c>
      <c r="AC119" s="78"/>
      <c r="AD119" s="131">
        <f t="shared" si="12"/>
        <v>0</v>
      </c>
      <c r="AE119" s="131">
        <f t="shared" si="13"/>
        <v>0</v>
      </c>
      <c r="AF119" s="131">
        <f t="shared" si="14"/>
        <v>0</v>
      </c>
      <c r="AG119" s="131">
        <f t="shared" si="15"/>
        <v>0</v>
      </c>
    </row>
    <row r="120" spans="1:33" ht="105" hidden="1" x14ac:dyDescent="0.25">
      <c r="A120" s="72" t="s">
        <v>26</v>
      </c>
      <c r="B120" s="72" t="s">
        <v>27</v>
      </c>
      <c r="C120" s="72" t="s">
        <v>28</v>
      </c>
      <c r="D120" s="11" t="s">
        <v>220</v>
      </c>
      <c r="E120" s="11" t="s">
        <v>160</v>
      </c>
      <c r="F120" s="11" t="s">
        <v>33</v>
      </c>
      <c r="G120" s="11" t="s">
        <v>162</v>
      </c>
      <c r="H120" s="12" t="s">
        <v>222</v>
      </c>
      <c r="I120" s="31">
        <v>5</v>
      </c>
      <c r="J120" s="32">
        <v>1.19</v>
      </c>
      <c r="K120" s="32">
        <v>0.35</v>
      </c>
      <c r="L120" s="6">
        <v>0.16</v>
      </c>
      <c r="M120" s="12">
        <v>3</v>
      </c>
      <c r="N120" s="12" t="s">
        <v>34</v>
      </c>
      <c r="O120" s="12" t="s">
        <v>35</v>
      </c>
      <c r="P120" s="114">
        <v>44378</v>
      </c>
      <c r="Q120" s="115">
        <v>6</v>
      </c>
      <c r="R120" s="15"/>
      <c r="S120" s="15">
        <v>0.5</v>
      </c>
      <c r="T120" s="15">
        <v>0</v>
      </c>
      <c r="U120" s="15">
        <v>0.5</v>
      </c>
      <c r="V120" s="83">
        <f t="shared" si="16"/>
        <v>0</v>
      </c>
      <c r="W120" s="112" t="s">
        <v>549</v>
      </c>
      <c r="X120" s="113"/>
      <c r="Y120" s="112"/>
      <c r="Z120" s="98" t="s">
        <v>660</v>
      </c>
      <c r="AA120" s="78" t="str">
        <f t="shared" si="10"/>
        <v>BAJO</v>
      </c>
      <c r="AB120" s="130">
        <f t="shared" si="11"/>
        <v>0</v>
      </c>
      <c r="AC120" s="78"/>
      <c r="AD120" s="131">
        <f t="shared" si="12"/>
        <v>0</v>
      </c>
      <c r="AE120" s="131">
        <f t="shared" si="13"/>
        <v>0</v>
      </c>
      <c r="AF120" s="131">
        <f t="shared" si="14"/>
        <v>0</v>
      </c>
      <c r="AG120" s="131">
        <f t="shared" si="15"/>
        <v>0</v>
      </c>
    </row>
    <row r="121" spans="1:33" ht="76.5" hidden="1" x14ac:dyDescent="0.25">
      <c r="A121" s="72" t="s">
        <v>26</v>
      </c>
      <c r="B121" s="72" t="s">
        <v>27</v>
      </c>
      <c r="C121" s="72" t="s">
        <v>28</v>
      </c>
      <c r="D121" s="11" t="s">
        <v>220</v>
      </c>
      <c r="E121" s="11" t="s">
        <v>160</v>
      </c>
      <c r="F121" s="11" t="s">
        <v>36</v>
      </c>
      <c r="G121" s="11" t="s">
        <v>162</v>
      </c>
      <c r="H121" s="12" t="s">
        <v>222</v>
      </c>
      <c r="I121" s="31">
        <v>5</v>
      </c>
      <c r="J121" s="32">
        <v>1.19</v>
      </c>
      <c r="K121" s="32">
        <v>0.35</v>
      </c>
      <c r="L121" s="6">
        <v>0.16</v>
      </c>
      <c r="M121" s="12">
        <v>2</v>
      </c>
      <c r="N121" s="12" t="s">
        <v>37</v>
      </c>
      <c r="O121" s="12" t="s">
        <v>38</v>
      </c>
      <c r="P121" s="114">
        <v>44287</v>
      </c>
      <c r="Q121" s="115">
        <v>9</v>
      </c>
      <c r="R121" s="15"/>
      <c r="S121" s="15">
        <v>0.5</v>
      </c>
      <c r="T121" s="15"/>
      <c r="U121" s="15">
        <v>0.5</v>
      </c>
      <c r="V121" s="83">
        <f t="shared" si="16"/>
        <v>0</v>
      </c>
      <c r="W121" s="112" t="s">
        <v>549</v>
      </c>
      <c r="X121" s="112"/>
      <c r="Y121" s="112"/>
      <c r="Z121" s="98" t="s">
        <v>651</v>
      </c>
      <c r="AA121" s="78" t="str">
        <f t="shared" si="10"/>
        <v>BAJO</v>
      </c>
      <c r="AB121" s="130">
        <f t="shared" si="11"/>
        <v>0</v>
      </c>
      <c r="AC121" s="78"/>
      <c r="AD121" s="131">
        <f t="shared" si="12"/>
        <v>0</v>
      </c>
      <c r="AE121" s="131">
        <f t="shared" si="13"/>
        <v>0</v>
      </c>
      <c r="AF121" s="131">
        <f t="shared" si="14"/>
        <v>0</v>
      </c>
      <c r="AG121" s="131">
        <f t="shared" si="15"/>
        <v>0</v>
      </c>
    </row>
    <row r="122" spans="1:33" ht="76.5" hidden="1" x14ac:dyDescent="0.25">
      <c r="A122" s="72" t="s">
        <v>26</v>
      </c>
      <c r="B122" s="72" t="s">
        <v>27</v>
      </c>
      <c r="C122" s="72" t="s">
        <v>28</v>
      </c>
      <c r="D122" s="11" t="s">
        <v>220</v>
      </c>
      <c r="E122" s="11" t="s">
        <v>160</v>
      </c>
      <c r="F122" s="11" t="s">
        <v>39</v>
      </c>
      <c r="G122" s="11" t="s">
        <v>162</v>
      </c>
      <c r="H122" s="12" t="s">
        <v>222</v>
      </c>
      <c r="I122" s="31">
        <v>5</v>
      </c>
      <c r="J122" s="32">
        <v>1.19</v>
      </c>
      <c r="K122" s="32">
        <v>0.35</v>
      </c>
      <c r="L122" s="6">
        <v>0.16</v>
      </c>
      <c r="M122" s="12">
        <v>1</v>
      </c>
      <c r="N122" s="12" t="s">
        <v>40</v>
      </c>
      <c r="O122" s="12" t="s">
        <v>41</v>
      </c>
      <c r="P122" s="114">
        <v>44378</v>
      </c>
      <c r="Q122" s="115">
        <v>6</v>
      </c>
      <c r="R122" s="15"/>
      <c r="S122" s="15"/>
      <c r="T122" s="15">
        <v>1</v>
      </c>
      <c r="U122" s="15"/>
      <c r="V122" s="83">
        <f t="shared" si="16"/>
        <v>0</v>
      </c>
      <c r="W122" s="112" t="s">
        <v>549</v>
      </c>
      <c r="X122" s="112"/>
      <c r="Y122" s="112"/>
      <c r="Z122" s="98" t="s">
        <v>661</v>
      </c>
      <c r="AA122" s="78" t="str">
        <f t="shared" si="10"/>
        <v>BAJO</v>
      </c>
      <c r="AB122" s="130">
        <f t="shared" si="11"/>
        <v>0</v>
      </c>
      <c r="AC122" s="78"/>
      <c r="AD122" s="131">
        <f t="shared" si="12"/>
        <v>0</v>
      </c>
      <c r="AE122" s="131">
        <f t="shared" si="13"/>
        <v>0</v>
      </c>
      <c r="AF122" s="131">
        <f t="shared" si="14"/>
        <v>0</v>
      </c>
      <c r="AG122" s="131">
        <f t="shared" si="15"/>
        <v>0</v>
      </c>
    </row>
    <row r="123" spans="1:33" ht="76.5" hidden="1" x14ac:dyDescent="0.25">
      <c r="A123" s="72" t="s">
        <v>26</v>
      </c>
      <c r="B123" s="72" t="s">
        <v>27</v>
      </c>
      <c r="C123" s="72" t="s">
        <v>28</v>
      </c>
      <c r="D123" s="11" t="s">
        <v>220</v>
      </c>
      <c r="E123" s="11" t="s">
        <v>160</v>
      </c>
      <c r="F123" s="11" t="s">
        <v>42</v>
      </c>
      <c r="G123" s="11" t="s">
        <v>162</v>
      </c>
      <c r="H123" s="12" t="s">
        <v>222</v>
      </c>
      <c r="I123" s="31">
        <v>5</v>
      </c>
      <c r="J123" s="32">
        <v>1.19</v>
      </c>
      <c r="K123" s="32">
        <v>0.35</v>
      </c>
      <c r="L123" s="6">
        <v>0.16</v>
      </c>
      <c r="M123" s="12">
        <v>3</v>
      </c>
      <c r="N123" s="12" t="s">
        <v>43</v>
      </c>
      <c r="O123" s="12" t="s">
        <v>44</v>
      </c>
      <c r="P123" s="114">
        <v>44287</v>
      </c>
      <c r="Q123" s="115">
        <v>9</v>
      </c>
      <c r="R123" s="15"/>
      <c r="S123" s="15">
        <v>0.33</v>
      </c>
      <c r="T123" s="15">
        <v>0.33</v>
      </c>
      <c r="U123" s="15">
        <v>0.34</v>
      </c>
      <c r="V123" s="83">
        <f t="shared" si="16"/>
        <v>0</v>
      </c>
      <c r="W123" s="112" t="s">
        <v>549</v>
      </c>
      <c r="X123" s="112"/>
      <c r="Y123" s="112"/>
      <c r="Z123" s="98" t="s">
        <v>662</v>
      </c>
      <c r="AA123" s="78" t="str">
        <f t="shared" si="10"/>
        <v>BAJO</v>
      </c>
      <c r="AB123" s="130">
        <f t="shared" si="11"/>
        <v>0</v>
      </c>
      <c r="AC123" s="78"/>
      <c r="AD123" s="131">
        <f t="shared" si="12"/>
        <v>0</v>
      </c>
      <c r="AE123" s="131">
        <f t="shared" si="13"/>
        <v>0</v>
      </c>
      <c r="AF123" s="131">
        <f t="shared" si="14"/>
        <v>0</v>
      </c>
      <c r="AG123" s="131">
        <f t="shared" si="15"/>
        <v>0</v>
      </c>
    </row>
    <row r="124" spans="1:33" ht="76.5" hidden="1" x14ac:dyDescent="0.25">
      <c r="A124" s="72" t="s">
        <v>26</v>
      </c>
      <c r="B124" s="72" t="s">
        <v>27</v>
      </c>
      <c r="C124" s="72" t="s">
        <v>28</v>
      </c>
      <c r="D124" s="11" t="s">
        <v>220</v>
      </c>
      <c r="E124" s="11" t="s">
        <v>160</v>
      </c>
      <c r="F124" s="11" t="s">
        <v>45</v>
      </c>
      <c r="G124" s="11" t="s">
        <v>162</v>
      </c>
      <c r="H124" s="12" t="s">
        <v>222</v>
      </c>
      <c r="I124" s="31">
        <v>5</v>
      </c>
      <c r="J124" s="32">
        <v>1.19</v>
      </c>
      <c r="K124" s="32">
        <v>0.35</v>
      </c>
      <c r="L124" s="6">
        <v>0.16</v>
      </c>
      <c r="M124" s="12">
        <v>3</v>
      </c>
      <c r="N124" s="12" t="s">
        <v>46</v>
      </c>
      <c r="O124" s="12" t="s">
        <v>47</v>
      </c>
      <c r="P124" s="114">
        <v>44287</v>
      </c>
      <c r="Q124" s="115">
        <v>9</v>
      </c>
      <c r="R124" s="15"/>
      <c r="S124" s="15">
        <v>0.33</v>
      </c>
      <c r="T124" s="15">
        <v>0.33</v>
      </c>
      <c r="U124" s="15">
        <v>0.34</v>
      </c>
      <c r="V124" s="83">
        <f t="shared" si="16"/>
        <v>0</v>
      </c>
      <c r="W124" s="112" t="s">
        <v>549</v>
      </c>
      <c r="X124" s="112"/>
      <c r="Y124" s="112"/>
      <c r="Z124" s="98" t="s">
        <v>662</v>
      </c>
      <c r="AA124" s="78" t="str">
        <f t="shared" si="10"/>
        <v>BAJO</v>
      </c>
      <c r="AB124" s="130">
        <f t="shared" si="11"/>
        <v>0</v>
      </c>
      <c r="AC124" s="78"/>
      <c r="AD124" s="131">
        <f t="shared" si="12"/>
        <v>0</v>
      </c>
      <c r="AE124" s="131">
        <f t="shared" si="13"/>
        <v>0</v>
      </c>
      <c r="AF124" s="131">
        <f t="shared" si="14"/>
        <v>0</v>
      </c>
      <c r="AG124" s="131">
        <f t="shared" si="15"/>
        <v>0</v>
      </c>
    </row>
    <row r="125" spans="1:33" ht="76.5" hidden="1" x14ac:dyDescent="0.25">
      <c r="A125" s="72" t="s">
        <v>26</v>
      </c>
      <c r="B125" s="72" t="s">
        <v>27</v>
      </c>
      <c r="C125" s="72" t="s">
        <v>28</v>
      </c>
      <c r="D125" s="11" t="s">
        <v>220</v>
      </c>
      <c r="E125" s="11" t="s">
        <v>160</v>
      </c>
      <c r="F125" s="11" t="s">
        <v>48</v>
      </c>
      <c r="G125" s="11" t="s">
        <v>162</v>
      </c>
      <c r="H125" s="12" t="s">
        <v>222</v>
      </c>
      <c r="I125" s="31">
        <v>5</v>
      </c>
      <c r="J125" s="32">
        <v>1.19</v>
      </c>
      <c r="K125" s="32">
        <v>0.35</v>
      </c>
      <c r="L125" s="6">
        <v>0.16</v>
      </c>
      <c r="M125" s="16">
        <v>1</v>
      </c>
      <c r="N125" s="12" t="s">
        <v>30</v>
      </c>
      <c r="O125" s="12" t="s">
        <v>31</v>
      </c>
      <c r="P125" s="114">
        <v>44287</v>
      </c>
      <c r="Q125" s="115">
        <v>9</v>
      </c>
      <c r="R125" s="15"/>
      <c r="S125" s="15"/>
      <c r="T125" s="15"/>
      <c r="U125" s="15">
        <v>1</v>
      </c>
      <c r="V125" s="83">
        <f t="shared" si="16"/>
        <v>0</v>
      </c>
      <c r="W125" s="112" t="s">
        <v>549</v>
      </c>
      <c r="X125" s="112"/>
      <c r="Y125" s="112"/>
      <c r="Z125" s="98" t="s">
        <v>663</v>
      </c>
      <c r="AA125" s="78" t="str">
        <f t="shared" si="10"/>
        <v>BAJO</v>
      </c>
      <c r="AB125" s="130">
        <f t="shared" si="11"/>
        <v>0</v>
      </c>
      <c r="AC125" s="78"/>
      <c r="AD125" s="131">
        <f t="shared" si="12"/>
        <v>0</v>
      </c>
      <c r="AE125" s="131">
        <f t="shared" si="13"/>
        <v>0</v>
      </c>
      <c r="AF125" s="131">
        <f t="shared" si="14"/>
        <v>0</v>
      </c>
      <c r="AG125" s="131">
        <f t="shared" si="15"/>
        <v>0</v>
      </c>
    </row>
    <row r="126" spans="1:33" ht="191.25" hidden="1" x14ac:dyDescent="0.25">
      <c r="A126" s="30" t="s">
        <v>49</v>
      </c>
      <c r="B126" s="30" t="s">
        <v>50</v>
      </c>
      <c r="C126" s="30" t="s">
        <v>125</v>
      </c>
      <c r="D126" s="31" t="s">
        <v>277</v>
      </c>
      <c r="E126" s="31" t="s">
        <v>160</v>
      </c>
      <c r="F126" s="31" t="s">
        <v>504</v>
      </c>
      <c r="G126" s="32" t="s">
        <v>162</v>
      </c>
      <c r="H126" s="31" t="s">
        <v>278</v>
      </c>
      <c r="I126" s="31">
        <v>7.15</v>
      </c>
      <c r="J126" s="32">
        <v>1.19</v>
      </c>
      <c r="K126" s="32">
        <v>0.35</v>
      </c>
      <c r="L126" s="12">
        <v>0.57999999999999996</v>
      </c>
      <c r="M126" s="32" t="s">
        <v>505</v>
      </c>
      <c r="N126" s="31" t="s">
        <v>506</v>
      </c>
      <c r="O126" s="31" t="s">
        <v>507</v>
      </c>
      <c r="P126" s="33">
        <v>44256</v>
      </c>
      <c r="Q126" s="34">
        <v>10</v>
      </c>
      <c r="R126" s="35">
        <v>0.25</v>
      </c>
      <c r="S126" s="35">
        <v>0.25</v>
      </c>
      <c r="T126" s="35">
        <v>0.25</v>
      </c>
      <c r="U126" s="35">
        <v>0.25</v>
      </c>
      <c r="V126" s="83">
        <f t="shared" si="16"/>
        <v>0.25</v>
      </c>
      <c r="W126" s="79" t="s">
        <v>550</v>
      </c>
      <c r="X126" s="102">
        <f>1/1</f>
        <v>1</v>
      </c>
      <c r="Y126" s="98" t="s">
        <v>728</v>
      </c>
      <c r="Z126" s="98" t="s">
        <v>729</v>
      </c>
      <c r="AA126" s="78" t="str">
        <f t="shared" si="10"/>
        <v>ALTO</v>
      </c>
      <c r="AB126" s="130">
        <f t="shared" si="11"/>
        <v>0.25</v>
      </c>
      <c r="AC126" s="78"/>
      <c r="AD126" s="131">
        <f t="shared" si="12"/>
        <v>1.7875000000000001</v>
      </c>
      <c r="AE126" s="131">
        <f t="shared" si="13"/>
        <v>0.29749999999999999</v>
      </c>
      <c r="AF126" s="131">
        <f t="shared" si="14"/>
        <v>8.7499999999999994E-2</v>
      </c>
      <c r="AG126" s="131">
        <f t="shared" si="15"/>
        <v>0.14499999999999999</v>
      </c>
    </row>
    <row r="127" spans="1:33" ht="204" hidden="1" x14ac:dyDescent="0.25">
      <c r="A127" s="30" t="s">
        <v>49</v>
      </c>
      <c r="B127" s="30" t="s">
        <v>50</v>
      </c>
      <c r="C127" s="30" t="s">
        <v>124</v>
      </c>
      <c r="D127" s="31" t="s">
        <v>277</v>
      </c>
      <c r="E127" s="31" t="s">
        <v>160</v>
      </c>
      <c r="F127" s="31" t="s">
        <v>508</v>
      </c>
      <c r="G127" s="32" t="s">
        <v>162</v>
      </c>
      <c r="H127" s="31" t="s">
        <v>278</v>
      </c>
      <c r="I127" s="31">
        <v>7.15</v>
      </c>
      <c r="J127" s="32">
        <v>1.19</v>
      </c>
      <c r="K127" s="32">
        <v>0.35</v>
      </c>
      <c r="L127" s="12">
        <v>0.57999999999999996</v>
      </c>
      <c r="M127" s="32" t="s">
        <v>509</v>
      </c>
      <c r="N127" s="31" t="s">
        <v>510</v>
      </c>
      <c r="O127" s="31" t="s">
        <v>279</v>
      </c>
      <c r="P127" s="33">
        <v>44256</v>
      </c>
      <c r="Q127" s="34">
        <v>10</v>
      </c>
      <c r="R127" s="35">
        <v>0.25</v>
      </c>
      <c r="S127" s="35">
        <v>0.25</v>
      </c>
      <c r="T127" s="35">
        <v>0.25</v>
      </c>
      <c r="U127" s="35">
        <v>0.25</v>
      </c>
      <c r="V127" s="83">
        <f t="shared" si="16"/>
        <v>0.25</v>
      </c>
      <c r="W127" s="79" t="s">
        <v>550</v>
      </c>
      <c r="X127" s="102">
        <f>7/8</f>
        <v>0.875</v>
      </c>
      <c r="Y127" s="123" t="s">
        <v>730</v>
      </c>
      <c r="Z127" s="98" t="s">
        <v>731</v>
      </c>
      <c r="AA127" s="78" t="str">
        <f t="shared" si="10"/>
        <v>ALTO</v>
      </c>
      <c r="AB127" s="130">
        <f t="shared" si="11"/>
        <v>0.21875</v>
      </c>
      <c r="AC127" s="78"/>
      <c r="AD127" s="131">
        <f t="shared" si="12"/>
        <v>1.5640625000000001</v>
      </c>
      <c r="AE127" s="131">
        <f t="shared" si="13"/>
        <v>0.2603125</v>
      </c>
      <c r="AF127" s="131">
        <f t="shared" si="14"/>
        <v>7.6562499999999992E-2</v>
      </c>
      <c r="AG127" s="131">
        <f t="shared" si="15"/>
        <v>0.12687499999999999</v>
      </c>
    </row>
    <row r="128" spans="1:33" ht="127.5" hidden="1" x14ac:dyDescent="0.25">
      <c r="A128" s="30" t="s">
        <v>49</v>
      </c>
      <c r="B128" s="30" t="s">
        <v>50</v>
      </c>
      <c r="C128" s="30" t="s">
        <v>125</v>
      </c>
      <c r="D128" s="31" t="s">
        <v>277</v>
      </c>
      <c r="E128" s="31" t="s">
        <v>160</v>
      </c>
      <c r="F128" s="31" t="s">
        <v>511</v>
      </c>
      <c r="G128" s="32" t="s">
        <v>162</v>
      </c>
      <c r="H128" s="31" t="s">
        <v>278</v>
      </c>
      <c r="I128" s="31">
        <v>7.15</v>
      </c>
      <c r="J128" s="32">
        <v>1.19</v>
      </c>
      <c r="K128" s="32">
        <v>0.35</v>
      </c>
      <c r="L128" s="12">
        <v>0.57999999999999996</v>
      </c>
      <c r="M128" s="32" t="s">
        <v>512</v>
      </c>
      <c r="N128" s="32" t="s">
        <v>513</v>
      </c>
      <c r="O128" s="32" t="s">
        <v>514</v>
      </c>
      <c r="P128" s="36">
        <v>44256</v>
      </c>
      <c r="Q128" s="43">
        <v>10</v>
      </c>
      <c r="R128" s="35">
        <v>0.25</v>
      </c>
      <c r="S128" s="35">
        <v>0.25</v>
      </c>
      <c r="T128" s="35">
        <v>0.25</v>
      </c>
      <c r="U128" s="35">
        <v>0.25</v>
      </c>
      <c r="V128" s="83">
        <f t="shared" si="16"/>
        <v>0.25</v>
      </c>
      <c r="W128" s="79" t="s">
        <v>550</v>
      </c>
      <c r="X128" s="101">
        <v>0.1</v>
      </c>
      <c r="Y128" s="98" t="s">
        <v>732</v>
      </c>
      <c r="Z128" s="98" t="s">
        <v>733</v>
      </c>
      <c r="AA128" s="78" t="str">
        <f t="shared" si="10"/>
        <v>BAJO</v>
      </c>
      <c r="AB128" s="130">
        <f t="shared" si="11"/>
        <v>2.5000000000000001E-2</v>
      </c>
      <c r="AC128" s="78"/>
      <c r="AD128" s="131">
        <f t="shared" si="12"/>
        <v>0.17875000000000002</v>
      </c>
      <c r="AE128" s="131">
        <f t="shared" si="13"/>
        <v>2.9749999999999999E-2</v>
      </c>
      <c r="AF128" s="131">
        <f t="shared" si="14"/>
        <v>8.7499999999999991E-3</v>
      </c>
      <c r="AG128" s="131">
        <f t="shared" si="15"/>
        <v>1.4499999999999999E-2</v>
      </c>
    </row>
    <row r="129" spans="1:33" ht="315" hidden="1" x14ac:dyDescent="0.25">
      <c r="A129" s="30" t="s">
        <v>19</v>
      </c>
      <c r="B129" s="30" t="s">
        <v>20</v>
      </c>
      <c r="C129" s="30" t="s">
        <v>158</v>
      </c>
      <c r="D129" s="31" t="s">
        <v>277</v>
      </c>
      <c r="E129" s="31" t="s">
        <v>160</v>
      </c>
      <c r="F129" s="31" t="s">
        <v>515</v>
      </c>
      <c r="G129" s="32" t="s">
        <v>162</v>
      </c>
      <c r="H129" s="31" t="s">
        <v>278</v>
      </c>
      <c r="I129" s="31">
        <v>7.15</v>
      </c>
      <c r="J129" s="32">
        <v>1.19</v>
      </c>
      <c r="K129" s="32">
        <v>0.35</v>
      </c>
      <c r="L129" s="32">
        <v>3.57</v>
      </c>
      <c r="M129" s="32" t="s">
        <v>516</v>
      </c>
      <c r="N129" s="31" t="s">
        <v>517</v>
      </c>
      <c r="O129" s="31" t="s">
        <v>518</v>
      </c>
      <c r="P129" s="33">
        <v>44256</v>
      </c>
      <c r="Q129" s="43">
        <v>10</v>
      </c>
      <c r="R129" s="35">
        <v>0.25</v>
      </c>
      <c r="S129" s="35">
        <v>0.25</v>
      </c>
      <c r="T129" s="35">
        <v>0.25</v>
      </c>
      <c r="U129" s="35">
        <v>0.25</v>
      </c>
      <c r="V129" s="83">
        <f t="shared" si="16"/>
        <v>0.25</v>
      </c>
      <c r="W129" s="79" t="s">
        <v>550</v>
      </c>
      <c r="X129" s="102">
        <v>1</v>
      </c>
      <c r="Y129" s="99" t="s">
        <v>734</v>
      </c>
      <c r="Z129" s="98" t="s">
        <v>739</v>
      </c>
      <c r="AA129" s="78" t="str">
        <f t="shared" si="10"/>
        <v>ALTO</v>
      </c>
      <c r="AB129" s="130">
        <f t="shared" si="11"/>
        <v>0.25</v>
      </c>
      <c r="AC129" s="78"/>
      <c r="AD129" s="131">
        <f t="shared" si="12"/>
        <v>1.7875000000000001</v>
      </c>
      <c r="AE129" s="131">
        <f t="shared" si="13"/>
        <v>0.29749999999999999</v>
      </c>
      <c r="AF129" s="131">
        <f t="shared" si="14"/>
        <v>8.7499999999999994E-2</v>
      </c>
      <c r="AG129" s="131">
        <f t="shared" si="15"/>
        <v>0.89249999999999996</v>
      </c>
    </row>
    <row r="130" spans="1:33" ht="140.25" hidden="1" x14ac:dyDescent="0.25">
      <c r="A130" s="30" t="s">
        <v>19</v>
      </c>
      <c r="B130" s="30" t="s">
        <v>20</v>
      </c>
      <c r="C130" s="30" t="s">
        <v>21</v>
      </c>
      <c r="D130" s="31" t="s">
        <v>277</v>
      </c>
      <c r="E130" s="31" t="s">
        <v>160</v>
      </c>
      <c r="F130" s="31" t="s">
        <v>519</v>
      </c>
      <c r="G130" s="32" t="s">
        <v>162</v>
      </c>
      <c r="H130" s="31" t="s">
        <v>278</v>
      </c>
      <c r="I130" s="31">
        <v>7.14</v>
      </c>
      <c r="J130" s="32">
        <v>1.19</v>
      </c>
      <c r="K130" s="32">
        <v>0.35</v>
      </c>
      <c r="L130" s="32">
        <v>3.57</v>
      </c>
      <c r="M130" s="32" t="s">
        <v>520</v>
      </c>
      <c r="N130" s="32" t="s">
        <v>520</v>
      </c>
      <c r="O130" s="32" t="s">
        <v>521</v>
      </c>
      <c r="P130" s="36">
        <v>44256</v>
      </c>
      <c r="Q130" s="37">
        <v>5</v>
      </c>
      <c r="R130" s="27"/>
      <c r="S130" s="27"/>
      <c r="T130" s="27">
        <v>1</v>
      </c>
      <c r="U130" s="27"/>
      <c r="V130" s="83">
        <f t="shared" si="16"/>
        <v>0</v>
      </c>
      <c r="W130" s="79" t="s">
        <v>549</v>
      </c>
      <c r="X130" s="79"/>
      <c r="Y130" s="79"/>
      <c r="Z130" s="99" t="s">
        <v>735</v>
      </c>
      <c r="AA130" s="78" t="str">
        <f t="shared" si="10"/>
        <v>BAJO</v>
      </c>
      <c r="AB130" s="130">
        <f t="shared" si="11"/>
        <v>0</v>
      </c>
      <c r="AC130" s="78"/>
      <c r="AD130" s="131">
        <f t="shared" si="12"/>
        <v>0</v>
      </c>
      <c r="AE130" s="131">
        <f t="shared" si="13"/>
        <v>0</v>
      </c>
      <c r="AF130" s="131">
        <f t="shared" si="14"/>
        <v>0</v>
      </c>
      <c r="AG130" s="131">
        <f t="shared" si="15"/>
        <v>0</v>
      </c>
    </row>
    <row r="131" spans="1:33" ht="225" hidden="1" x14ac:dyDescent="0.25">
      <c r="A131" s="30" t="s">
        <v>19</v>
      </c>
      <c r="B131" s="30" t="s">
        <v>20</v>
      </c>
      <c r="C131" s="30" t="s">
        <v>21</v>
      </c>
      <c r="D131" s="31" t="s">
        <v>277</v>
      </c>
      <c r="E131" s="31" t="s">
        <v>160</v>
      </c>
      <c r="F131" s="31" t="s">
        <v>522</v>
      </c>
      <c r="G131" s="32" t="s">
        <v>162</v>
      </c>
      <c r="H131" s="31" t="s">
        <v>278</v>
      </c>
      <c r="I131" s="31">
        <v>7.14</v>
      </c>
      <c r="J131" s="32">
        <v>1.19</v>
      </c>
      <c r="K131" s="32">
        <v>0.35</v>
      </c>
      <c r="L131" s="32">
        <v>3.57</v>
      </c>
      <c r="M131" s="69" t="s">
        <v>523</v>
      </c>
      <c r="N131" s="32" t="s">
        <v>524</v>
      </c>
      <c r="O131" s="32" t="s">
        <v>525</v>
      </c>
      <c r="P131" s="36">
        <v>44378</v>
      </c>
      <c r="Q131" s="37">
        <v>6</v>
      </c>
      <c r="R131" s="27"/>
      <c r="S131" s="27"/>
      <c r="T131" s="27">
        <v>0.5</v>
      </c>
      <c r="U131" s="27">
        <v>0.5</v>
      </c>
      <c r="V131" s="83">
        <f t="shared" si="16"/>
        <v>0</v>
      </c>
      <c r="W131" s="79" t="s">
        <v>549</v>
      </c>
      <c r="X131" s="79"/>
      <c r="Y131" s="79"/>
      <c r="Z131" s="98" t="s">
        <v>736</v>
      </c>
      <c r="AA131" s="78" t="str">
        <f t="shared" si="10"/>
        <v>BAJO</v>
      </c>
      <c r="AB131" s="130">
        <f t="shared" si="11"/>
        <v>0</v>
      </c>
      <c r="AC131" s="78"/>
      <c r="AD131" s="131">
        <f t="shared" si="12"/>
        <v>0</v>
      </c>
      <c r="AE131" s="131">
        <f t="shared" si="13"/>
        <v>0</v>
      </c>
      <c r="AF131" s="131">
        <f t="shared" si="14"/>
        <v>0</v>
      </c>
      <c r="AG131" s="131">
        <f t="shared" si="15"/>
        <v>0</v>
      </c>
    </row>
    <row r="132" spans="1:33" ht="153" hidden="1" x14ac:dyDescent="0.25">
      <c r="A132" s="30" t="s">
        <v>26</v>
      </c>
      <c r="B132" s="30" t="s">
        <v>27</v>
      </c>
      <c r="C132" s="30" t="s">
        <v>94</v>
      </c>
      <c r="D132" s="31" t="s">
        <v>277</v>
      </c>
      <c r="E132" s="31" t="s">
        <v>160</v>
      </c>
      <c r="F132" s="31" t="s">
        <v>526</v>
      </c>
      <c r="G132" s="32" t="s">
        <v>162</v>
      </c>
      <c r="H132" s="31" t="s">
        <v>278</v>
      </c>
      <c r="I132" s="31">
        <v>7.14</v>
      </c>
      <c r="J132" s="32">
        <v>1.19</v>
      </c>
      <c r="K132" s="32">
        <v>0.35</v>
      </c>
      <c r="L132" s="6">
        <v>0.16</v>
      </c>
      <c r="M132" s="32" t="s">
        <v>527</v>
      </c>
      <c r="N132" s="32" t="s">
        <v>528</v>
      </c>
      <c r="O132" s="31" t="s">
        <v>529</v>
      </c>
      <c r="P132" s="36">
        <v>44378</v>
      </c>
      <c r="Q132" s="37">
        <v>6</v>
      </c>
      <c r="R132" s="27"/>
      <c r="S132" s="27"/>
      <c r="T132" s="27">
        <v>0.5</v>
      </c>
      <c r="U132" s="27">
        <v>0.5</v>
      </c>
      <c r="V132" s="83">
        <f t="shared" si="16"/>
        <v>0</v>
      </c>
      <c r="W132" s="79" t="s">
        <v>549</v>
      </c>
      <c r="X132" s="79"/>
      <c r="Y132" s="79"/>
      <c r="Z132" s="98" t="s">
        <v>737</v>
      </c>
      <c r="AA132" s="78" t="str">
        <f t="shared" si="10"/>
        <v>BAJO</v>
      </c>
      <c r="AB132" s="130">
        <f t="shared" si="11"/>
        <v>0</v>
      </c>
      <c r="AC132" s="78"/>
      <c r="AD132" s="131">
        <f t="shared" si="12"/>
        <v>0</v>
      </c>
      <c r="AE132" s="131">
        <f t="shared" si="13"/>
        <v>0</v>
      </c>
      <c r="AF132" s="131">
        <f t="shared" si="14"/>
        <v>0</v>
      </c>
      <c r="AG132" s="131">
        <f t="shared" si="15"/>
        <v>0</v>
      </c>
    </row>
    <row r="133" spans="1:33" ht="120" hidden="1" x14ac:dyDescent="0.25">
      <c r="A133" s="30" t="s">
        <v>26</v>
      </c>
      <c r="B133" s="30" t="s">
        <v>27</v>
      </c>
      <c r="C133" s="30" t="s">
        <v>32</v>
      </c>
      <c r="D133" s="31" t="s">
        <v>277</v>
      </c>
      <c r="E133" s="31" t="s">
        <v>160</v>
      </c>
      <c r="F133" s="31" t="s">
        <v>530</v>
      </c>
      <c r="G133" s="32" t="s">
        <v>162</v>
      </c>
      <c r="H133" s="31" t="s">
        <v>278</v>
      </c>
      <c r="I133" s="31">
        <v>7.14</v>
      </c>
      <c r="J133" s="32">
        <v>1.19</v>
      </c>
      <c r="K133" s="32">
        <v>0.35</v>
      </c>
      <c r="L133" s="6">
        <v>0.16</v>
      </c>
      <c r="M133" s="35" t="s">
        <v>531</v>
      </c>
      <c r="N133" s="35" t="s">
        <v>531</v>
      </c>
      <c r="O133" s="31" t="s">
        <v>532</v>
      </c>
      <c r="P133" s="33">
        <v>44378</v>
      </c>
      <c r="Q133" s="31">
        <v>6</v>
      </c>
      <c r="R133" s="31"/>
      <c r="S133" s="22"/>
      <c r="T133" s="27">
        <v>0.5</v>
      </c>
      <c r="U133" s="27">
        <v>0.5</v>
      </c>
      <c r="V133" s="83">
        <f t="shared" si="16"/>
        <v>0</v>
      </c>
      <c r="W133" s="79" t="s">
        <v>549</v>
      </c>
      <c r="X133" s="79"/>
      <c r="Y133" s="79"/>
      <c r="Z133" s="98" t="s">
        <v>738</v>
      </c>
      <c r="AA133" s="78" t="str">
        <f t="shared" ref="AA133:AA196" si="17">+IF(AND(X133&gt;=0%,X133&lt;=60%),"BAJO",IF(AND(X133&gt;=61%,X133&lt;=80%),"MEDIO","ALTO"))</f>
        <v>BAJO</v>
      </c>
      <c r="AB133" s="130">
        <f t="shared" si="11"/>
        <v>0</v>
      </c>
      <c r="AC133" s="78"/>
      <c r="AD133" s="131">
        <f t="shared" si="12"/>
        <v>0</v>
      </c>
      <c r="AE133" s="131">
        <f t="shared" si="13"/>
        <v>0</v>
      </c>
      <c r="AF133" s="131">
        <f t="shared" si="14"/>
        <v>0</v>
      </c>
      <c r="AG133" s="131">
        <f t="shared" si="15"/>
        <v>0</v>
      </c>
    </row>
    <row r="134" spans="1:33" ht="76.5" hidden="1" x14ac:dyDescent="0.25">
      <c r="A134" s="72" t="s">
        <v>26</v>
      </c>
      <c r="B134" s="72" t="s">
        <v>27</v>
      </c>
      <c r="C134" s="72" t="s">
        <v>28</v>
      </c>
      <c r="D134" s="11" t="s">
        <v>277</v>
      </c>
      <c r="E134" s="11" t="s">
        <v>160</v>
      </c>
      <c r="F134" s="11" t="s">
        <v>33</v>
      </c>
      <c r="G134" s="11" t="s">
        <v>162</v>
      </c>
      <c r="H134" s="12" t="s">
        <v>278</v>
      </c>
      <c r="I134" s="31">
        <v>7.14</v>
      </c>
      <c r="J134" s="32">
        <v>1.19</v>
      </c>
      <c r="K134" s="32">
        <v>0.35</v>
      </c>
      <c r="L134" s="6">
        <v>0.16</v>
      </c>
      <c r="M134" s="12">
        <v>3</v>
      </c>
      <c r="N134" s="12" t="s">
        <v>34</v>
      </c>
      <c r="O134" s="12" t="s">
        <v>35</v>
      </c>
      <c r="P134" s="13">
        <v>44256</v>
      </c>
      <c r="Q134" s="14">
        <v>9</v>
      </c>
      <c r="R134" s="15">
        <v>0.25</v>
      </c>
      <c r="S134" s="15">
        <v>0.25</v>
      </c>
      <c r="T134" s="15">
        <v>0.25</v>
      </c>
      <c r="U134" s="15">
        <v>0.25</v>
      </c>
      <c r="V134" s="83">
        <f t="shared" si="16"/>
        <v>0.25</v>
      </c>
      <c r="W134" s="79" t="s">
        <v>550</v>
      </c>
      <c r="X134" s="102">
        <f>1/1</f>
        <v>1</v>
      </c>
      <c r="Y134" s="98" t="s">
        <v>740</v>
      </c>
      <c r="Z134" s="79"/>
      <c r="AA134" s="78" t="str">
        <f t="shared" si="17"/>
        <v>ALTO</v>
      </c>
      <c r="AB134" s="130">
        <f t="shared" ref="AB134:AB197" si="18">V134*X134</f>
        <v>0.25</v>
      </c>
      <c r="AC134" s="78"/>
      <c r="AD134" s="131">
        <f t="shared" ref="AD134:AD197" si="19">AB134*I134</f>
        <v>1.7849999999999999</v>
      </c>
      <c r="AE134" s="131">
        <f t="shared" ref="AE134:AE197" si="20">AB134*J134</f>
        <v>0.29749999999999999</v>
      </c>
      <c r="AF134" s="131">
        <f t="shared" ref="AF134:AF197" si="21">AB134*K134</f>
        <v>8.7499999999999994E-2</v>
      </c>
      <c r="AG134" s="131">
        <f t="shared" ref="AG134:AG197" si="22">AB134*L134</f>
        <v>0.04</v>
      </c>
    </row>
    <row r="135" spans="1:33" ht="76.5" hidden="1" x14ac:dyDescent="0.25">
      <c r="A135" s="72" t="s">
        <v>26</v>
      </c>
      <c r="B135" s="72" t="s">
        <v>27</v>
      </c>
      <c r="C135" s="72" t="s">
        <v>28</v>
      </c>
      <c r="D135" s="11" t="s">
        <v>277</v>
      </c>
      <c r="E135" s="11" t="s">
        <v>160</v>
      </c>
      <c r="F135" s="11" t="s">
        <v>36</v>
      </c>
      <c r="G135" s="11" t="s">
        <v>162</v>
      </c>
      <c r="H135" s="12" t="s">
        <v>278</v>
      </c>
      <c r="I135" s="31">
        <v>7.14</v>
      </c>
      <c r="J135" s="32">
        <v>1.19</v>
      </c>
      <c r="K135" s="32">
        <v>0.35</v>
      </c>
      <c r="L135" s="6">
        <v>0.16</v>
      </c>
      <c r="M135" s="12">
        <v>2</v>
      </c>
      <c r="N135" s="12" t="s">
        <v>37</v>
      </c>
      <c r="O135" s="12" t="s">
        <v>38</v>
      </c>
      <c r="P135" s="13">
        <v>44256</v>
      </c>
      <c r="Q135" s="14">
        <v>9</v>
      </c>
      <c r="R135" s="15"/>
      <c r="S135" s="15">
        <v>0.5</v>
      </c>
      <c r="T135" s="15"/>
      <c r="U135" s="15">
        <v>0.5</v>
      </c>
      <c r="V135" s="83">
        <f t="shared" si="16"/>
        <v>0</v>
      </c>
      <c r="W135" s="79" t="s">
        <v>549</v>
      </c>
      <c r="X135" s="79"/>
      <c r="Y135" s="79"/>
      <c r="Z135" s="79"/>
      <c r="AA135" s="78" t="str">
        <f t="shared" si="17"/>
        <v>BAJO</v>
      </c>
      <c r="AB135" s="130">
        <f t="shared" si="18"/>
        <v>0</v>
      </c>
      <c r="AC135" s="78"/>
      <c r="AD135" s="131">
        <f t="shared" si="19"/>
        <v>0</v>
      </c>
      <c r="AE135" s="131">
        <f t="shared" si="20"/>
        <v>0</v>
      </c>
      <c r="AF135" s="131">
        <f t="shared" si="21"/>
        <v>0</v>
      </c>
      <c r="AG135" s="131">
        <f t="shared" si="22"/>
        <v>0</v>
      </c>
    </row>
    <row r="136" spans="1:33" ht="76.5" hidden="1" x14ac:dyDescent="0.25">
      <c r="A136" s="72" t="s">
        <v>26</v>
      </c>
      <c r="B136" s="72" t="s">
        <v>27</v>
      </c>
      <c r="C136" s="72" t="s">
        <v>28</v>
      </c>
      <c r="D136" s="11" t="s">
        <v>277</v>
      </c>
      <c r="E136" s="11" t="s">
        <v>160</v>
      </c>
      <c r="F136" s="11" t="s">
        <v>39</v>
      </c>
      <c r="G136" s="11" t="s">
        <v>162</v>
      </c>
      <c r="H136" s="12" t="s">
        <v>278</v>
      </c>
      <c r="I136" s="31">
        <v>7.14</v>
      </c>
      <c r="J136" s="32">
        <v>1.19</v>
      </c>
      <c r="K136" s="32">
        <v>0.35</v>
      </c>
      <c r="L136" s="6">
        <v>0.16</v>
      </c>
      <c r="M136" s="12">
        <v>1</v>
      </c>
      <c r="N136" s="12" t="s">
        <v>40</v>
      </c>
      <c r="O136" s="12" t="s">
        <v>41</v>
      </c>
      <c r="P136" s="13">
        <v>44256</v>
      </c>
      <c r="Q136" s="14">
        <v>9</v>
      </c>
      <c r="R136" s="15"/>
      <c r="S136" s="15"/>
      <c r="T136" s="15">
        <v>1</v>
      </c>
      <c r="U136" s="15"/>
      <c r="V136" s="83">
        <f t="shared" si="16"/>
        <v>0</v>
      </c>
      <c r="W136" s="79" t="s">
        <v>549</v>
      </c>
      <c r="X136" s="79"/>
      <c r="Y136" s="79"/>
      <c r="Z136" s="79"/>
      <c r="AA136" s="78" t="str">
        <f t="shared" si="17"/>
        <v>BAJO</v>
      </c>
      <c r="AB136" s="130">
        <f t="shared" si="18"/>
        <v>0</v>
      </c>
      <c r="AC136" s="78"/>
      <c r="AD136" s="131">
        <f t="shared" si="19"/>
        <v>0</v>
      </c>
      <c r="AE136" s="131">
        <f t="shared" si="20"/>
        <v>0</v>
      </c>
      <c r="AF136" s="131">
        <f t="shared" si="21"/>
        <v>0</v>
      </c>
      <c r="AG136" s="131">
        <f t="shared" si="22"/>
        <v>0</v>
      </c>
    </row>
    <row r="137" spans="1:33" ht="76.5" hidden="1" x14ac:dyDescent="0.25">
      <c r="A137" s="72" t="s">
        <v>26</v>
      </c>
      <c r="B137" s="72" t="s">
        <v>27</v>
      </c>
      <c r="C137" s="72" t="s">
        <v>28</v>
      </c>
      <c r="D137" s="11" t="s">
        <v>277</v>
      </c>
      <c r="E137" s="11" t="s">
        <v>160</v>
      </c>
      <c r="F137" s="11" t="s">
        <v>42</v>
      </c>
      <c r="G137" s="11" t="s">
        <v>162</v>
      </c>
      <c r="H137" s="12" t="s">
        <v>278</v>
      </c>
      <c r="I137" s="31">
        <v>7.14</v>
      </c>
      <c r="J137" s="32">
        <v>1.19</v>
      </c>
      <c r="K137" s="32">
        <v>0.35</v>
      </c>
      <c r="L137" s="6">
        <v>0.16</v>
      </c>
      <c r="M137" s="12">
        <v>3</v>
      </c>
      <c r="N137" s="12" t="s">
        <v>43</v>
      </c>
      <c r="O137" s="12" t="s">
        <v>44</v>
      </c>
      <c r="P137" s="13">
        <v>44256</v>
      </c>
      <c r="Q137" s="14">
        <v>9</v>
      </c>
      <c r="R137" s="15"/>
      <c r="S137" s="15">
        <v>0.33</v>
      </c>
      <c r="T137" s="15">
        <v>0.33</v>
      </c>
      <c r="U137" s="15">
        <v>0.34</v>
      </c>
      <c r="V137" s="83">
        <f t="shared" si="16"/>
        <v>0</v>
      </c>
      <c r="W137" s="79" t="s">
        <v>549</v>
      </c>
      <c r="X137" s="79"/>
      <c r="Y137" s="79"/>
      <c r="Z137" s="79"/>
      <c r="AA137" s="78" t="str">
        <f t="shared" si="17"/>
        <v>BAJO</v>
      </c>
      <c r="AB137" s="130">
        <f t="shared" si="18"/>
        <v>0</v>
      </c>
      <c r="AC137" s="78"/>
      <c r="AD137" s="131">
        <f t="shared" si="19"/>
        <v>0</v>
      </c>
      <c r="AE137" s="131">
        <f t="shared" si="20"/>
        <v>0</v>
      </c>
      <c r="AF137" s="131">
        <f t="shared" si="21"/>
        <v>0</v>
      </c>
      <c r="AG137" s="131">
        <f t="shared" si="22"/>
        <v>0</v>
      </c>
    </row>
    <row r="138" spans="1:33" ht="76.5" hidden="1" x14ac:dyDescent="0.25">
      <c r="A138" s="72" t="s">
        <v>26</v>
      </c>
      <c r="B138" s="72" t="s">
        <v>27</v>
      </c>
      <c r="C138" s="72" t="s">
        <v>28</v>
      </c>
      <c r="D138" s="11" t="s">
        <v>277</v>
      </c>
      <c r="E138" s="11" t="s">
        <v>160</v>
      </c>
      <c r="F138" s="11" t="s">
        <v>45</v>
      </c>
      <c r="G138" s="11" t="s">
        <v>162</v>
      </c>
      <c r="H138" s="12" t="s">
        <v>278</v>
      </c>
      <c r="I138" s="31">
        <v>7.14</v>
      </c>
      <c r="J138" s="32">
        <v>1.19</v>
      </c>
      <c r="K138" s="32">
        <v>0.35</v>
      </c>
      <c r="L138" s="6">
        <v>0.16</v>
      </c>
      <c r="M138" s="12">
        <v>3</v>
      </c>
      <c r="N138" s="12" t="s">
        <v>46</v>
      </c>
      <c r="O138" s="12" t="s">
        <v>47</v>
      </c>
      <c r="P138" s="13">
        <v>44256</v>
      </c>
      <c r="Q138" s="14">
        <v>9</v>
      </c>
      <c r="R138" s="15"/>
      <c r="S138" s="15">
        <v>0.33</v>
      </c>
      <c r="T138" s="15">
        <v>0.33</v>
      </c>
      <c r="U138" s="15">
        <v>0.34</v>
      </c>
      <c r="V138" s="83">
        <f t="shared" ref="V138:V201" si="23">R138</f>
        <v>0</v>
      </c>
      <c r="W138" s="79" t="s">
        <v>549</v>
      </c>
      <c r="X138" s="79"/>
      <c r="Y138" s="79"/>
      <c r="Z138" s="79"/>
      <c r="AA138" s="78" t="str">
        <f t="shared" si="17"/>
        <v>BAJO</v>
      </c>
      <c r="AB138" s="130">
        <f t="shared" si="18"/>
        <v>0</v>
      </c>
      <c r="AC138" s="78"/>
      <c r="AD138" s="131">
        <f t="shared" si="19"/>
        <v>0</v>
      </c>
      <c r="AE138" s="131">
        <f t="shared" si="20"/>
        <v>0</v>
      </c>
      <c r="AF138" s="131">
        <f t="shared" si="21"/>
        <v>0</v>
      </c>
      <c r="AG138" s="131">
        <f t="shared" si="22"/>
        <v>0</v>
      </c>
    </row>
    <row r="139" spans="1:33" ht="76.5" hidden="1" x14ac:dyDescent="0.25">
      <c r="A139" s="72" t="s">
        <v>26</v>
      </c>
      <c r="B139" s="72" t="s">
        <v>27</v>
      </c>
      <c r="C139" s="72" t="s">
        <v>28</v>
      </c>
      <c r="D139" s="11" t="s">
        <v>277</v>
      </c>
      <c r="E139" s="11" t="s">
        <v>160</v>
      </c>
      <c r="F139" s="11" t="s">
        <v>48</v>
      </c>
      <c r="G139" s="11" t="s">
        <v>162</v>
      </c>
      <c r="H139" s="12" t="s">
        <v>278</v>
      </c>
      <c r="I139" s="31">
        <v>7.14</v>
      </c>
      <c r="J139" s="32">
        <v>1.19</v>
      </c>
      <c r="K139" s="32">
        <v>0.35</v>
      </c>
      <c r="L139" s="6">
        <v>0.16</v>
      </c>
      <c r="M139" s="16">
        <v>1</v>
      </c>
      <c r="N139" s="12" t="s">
        <v>30</v>
      </c>
      <c r="O139" s="12" t="s">
        <v>31</v>
      </c>
      <c r="P139" s="13">
        <v>44256</v>
      </c>
      <c r="Q139" s="14">
        <v>9</v>
      </c>
      <c r="R139" s="15"/>
      <c r="S139" s="15"/>
      <c r="T139" s="15"/>
      <c r="U139" s="15">
        <v>1</v>
      </c>
      <c r="V139" s="83">
        <f t="shared" si="23"/>
        <v>0</v>
      </c>
      <c r="W139" s="79" t="s">
        <v>549</v>
      </c>
      <c r="X139" s="79"/>
      <c r="Y139" s="79"/>
      <c r="Z139" s="79"/>
      <c r="AA139" s="78" t="str">
        <f t="shared" si="17"/>
        <v>BAJO</v>
      </c>
      <c r="AB139" s="130">
        <f t="shared" si="18"/>
        <v>0</v>
      </c>
      <c r="AC139" s="78"/>
      <c r="AD139" s="131">
        <f t="shared" si="19"/>
        <v>0</v>
      </c>
      <c r="AE139" s="131">
        <f t="shared" si="20"/>
        <v>0</v>
      </c>
      <c r="AF139" s="131">
        <f t="shared" si="21"/>
        <v>0</v>
      </c>
      <c r="AG139" s="131">
        <f t="shared" si="22"/>
        <v>0</v>
      </c>
    </row>
    <row r="140" spans="1:33" ht="204" hidden="1" x14ac:dyDescent="0.25">
      <c r="A140" s="30" t="s">
        <v>49</v>
      </c>
      <c r="B140" s="30" t="s">
        <v>50</v>
      </c>
      <c r="C140" s="30" t="s">
        <v>124</v>
      </c>
      <c r="D140" s="31" t="s">
        <v>280</v>
      </c>
      <c r="E140" s="31" t="s">
        <v>160</v>
      </c>
      <c r="F140" s="40" t="s">
        <v>281</v>
      </c>
      <c r="G140" s="32" t="s">
        <v>162</v>
      </c>
      <c r="H140" s="34" t="s">
        <v>267</v>
      </c>
      <c r="I140" s="34">
        <v>4.7699999999999996</v>
      </c>
      <c r="J140" s="32">
        <v>1.19</v>
      </c>
      <c r="K140" s="32">
        <v>0.35</v>
      </c>
      <c r="L140" s="12">
        <v>0.57999999999999996</v>
      </c>
      <c r="M140" s="42">
        <v>1</v>
      </c>
      <c r="N140" s="32" t="s">
        <v>282</v>
      </c>
      <c r="O140" s="40" t="s">
        <v>283</v>
      </c>
      <c r="P140" s="55">
        <v>44197</v>
      </c>
      <c r="Q140" s="40">
        <v>12</v>
      </c>
      <c r="R140" s="27">
        <v>0.25</v>
      </c>
      <c r="S140" s="27">
        <v>0.25</v>
      </c>
      <c r="T140" s="27">
        <v>0.25</v>
      </c>
      <c r="U140" s="27">
        <v>0.25</v>
      </c>
      <c r="V140" s="83">
        <f t="shared" si="23"/>
        <v>0.25</v>
      </c>
      <c r="W140" s="79" t="s">
        <v>550</v>
      </c>
      <c r="X140" s="103">
        <f>1/1</f>
        <v>1</v>
      </c>
      <c r="Y140" s="99" t="s">
        <v>617</v>
      </c>
      <c r="Z140" s="99" t="s">
        <v>603</v>
      </c>
      <c r="AA140" s="78" t="str">
        <f t="shared" si="17"/>
        <v>ALTO</v>
      </c>
      <c r="AB140" s="130">
        <f t="shared" si="18"/>
        <v>0.25</v>
      </c>
      <c r="AC140" s="78"/>
      <c r="AD140" s="131">
        <f t="shared" si="19"/>
        <v>1.1924999999999999</v>
      </c>
      <c r="AE140" s="131">
        <f t="shared" si="20"/>
        <v>0.29749999999999999</v>
      </c>
      <c r="AF140" s="131">
        <f t="shared" si="21"/>
        <v>8.7499999999999994E-2</v>
      </c>
      <c r="AG140" s="131">
        <f t="shared" si="22"/>
        <v>0.14499999999999999</v>
      </c>
    </row>
    <row r="141" spans="1:33" ht="204" hidden="1" x14ac:dyDescent="0.25">
      <c r="A141" s="30" t="s">
        <v>49</v>
      </c>
      <c r="B141" s="30" t="s">
        <v>50</v>
      </c>
      <c r="C141" s="30" t="s">
        <v>124</v>
      </c>
      <c r="D141" s="31" t="s">
        <v>280</v>
      </c>
      <c r="E141" s="31" t="s">
        <v>160</v>
      </c>
      <c r="F141" s="40" t="s">
        <v>284</v>
      </c>
      <c r="G141" s="32" t="s">
        <v>162</v>
      </c>
      <c r="H141" s="34" t="s">
        <v>267</v>
      </c>
      <c r="I141" s="34">
        <v>4.7699999999999996</v>
      </c>
      <c r="J141" s="32">
        <v>1.19</v>
      </c>
      <c r="K141" s="32">
        <v>0.35</v>
      </c>
      <c r="L141" s="12">
        <v>0.57999999999999996</v>
      </c>
      <c r="M141" s="42">
        <v>1</v>
      </c>
      <c r="N141" s="32" t="s">
        <v>285</v>
      </c>
      <c r="O141" s="32" t="s">
        <v>286</v>
      </c>
      <c r="P141" s="55">
        <v>44256</v>
      </c>
      <c r="Q141" s="40">
        <v>10</v>
      </c>
      <c r="R141" s="27">
        <v>0.25</v>
      </c>
      <c r="S141" s="27">
        <v>0.25</v>
      </c>
      <c r="T141" s="27">
        <v>0.25</v>
      </c>
      <c r="U141" s="27">
        <v>0.25</v>
      </c>
      <c r="V141" s="83">
        <f t="shared" si="23"/>
        <v>0.25</v>
      </c>
      <c r="W141" s="79" t="s">
        <v>550</v>
      </c>
      <c r="X141" s="103">
        <f>1/1</f>
        <v>1</v>
      </c>
      <c r="Y141" s="99" t="s">
        <v>602</v>
      </c>
      <c r="Z141" s="99" t="s">
        <v>603</v>
      </c>
      <c r="AA141" s="78" t="str">
        <f t="shared" si="17"/>
        <v>ALTO</v>
      </c>
      <c r="AB141" s="130">
        <f t="shared" si="18"/>
        <v>0.25</v>
      </c>
      <c r="AC141" s="78"/>
      <c r="AD141" s="131">
        <f t="shared" si="19"/>
        <v>1.1924999999999999</v>
      </c>
      <c r="AE141" s="131">
        <f t="shared" si="20"/>
        <v>0.29749999999999999</v>
      </c>
      <c r="AF141" s="131">
        <f t="shared" si="21"/>
        <v>8.7499999999999994E-2</v>
      </c>
      <c r="AG141" s="131">
        <f t="shared" si="22"/>
        <v>0.14499999999999999</v>
      </c>
    </row>
    <row r="142" spans="1:33" ht="204" hidden="1" x14ac:dyDescent="0.25">
      <c r="A142" s="30" t="s">
        <v>49</v>
      </c>
      <c r="B142" s="30" t="s">
        <v>50</v>
      </c>
      <c r="C142" s="30" t="s">
        <v>124</v>
      </c>
      <c r="D142" s="31" t="s">
        <v>280</v>
      </c>
      <c r="E142" s="31" t="s">
        <v>160</v>
      </c>
      <c r="F142" s="40" t="s">
        <v>287</v>
      </c>
      <c r="G142" s="32" t="s">
        <v>162</v>
      </c>
      <c r="H142" s="34" t="s">
        <v>267</v>
      </c>
      <c r="I142" s="34">
        <v>4.7699999999999996</v>
      </c>
      <c r="J142" s="32">
        <v>1.19</v>
      </c>
      <c r="K142" s="32">
        <v>0.35</v>
      </c>
      <c r="L142" s="12">
        <v>0.57999999999999996</v>
      </c>
      <c r="M142" s="41">
        <v>10</v>
      </c>
      <c r="N142" s="32" t="s">
        <v>288</v>
      </c>
      <c r="O142" s="32" t="s">
        <v>289</v>
      </c>
      <c r="P142" s="55">
        <v>44287</v>
      </c>
      <c r="Q142" s="40">
        <v>9</v>
      </c>
      <c r="R142" s="27">
        <v>0</v>
      </c>
      <c r="S142" s="27">
        <v>0.35</v>
      </c>
      <c r="T142" s="27">
        <v>0.35</v>
      </c>
      <c r="U142" s="27">
        <v>0.3</v>
      </c>
      <c r="V142" s="83">
        <f t="shared" si="23"/>
        <v>0</v>
      </c>
      <c r="W142" s="79" t="s">
        <v>549</v>
      </c>
      <c r="X142" s="79"/>
      <c r="Y142" s="79"/>
      <c r="Z142" s="99" t="s">
        <v>604</v>
      </c>
      <c r="AA142" s="78" t="str">
        <f t="shared" si="17"/>
        <v>BAJO</v>
      </c>
      <c r="AB142" s="130">
        <f t="shared" si="18"/>
        <v>0</v>
      </c>
      <c r="AC142" s="78"/>
      <c r="AD142" s="131">
        <f t="shared" si="19"/>
        <v>0</v>
      </c>
      <c r="AE142" s="131">
        <f t="shared" si="20"/>
        <v>0</v>
      </c>
      <c r="AF142" s="131">
        <f t="shared" si="21"/>
        <v>0</v>
      </c>
      <c r="AG142" s="131">
        <f t="shared" si="22"/>
        <v>0</v>
      </c>
    </row>
    <row r="143" spans="1:33" ht="255" hidden="1" x14ac:dyDescent="0.25">
      <c r="A143" s="30" t="s">
        <v>49</v>
      </c>
      <c r="B143" s="30" t="s">
        <v>50</v>
      </c>
      <c r="C143" s="30" t="s">
        <v>124</v>
      </c>
      <c r="D143" s="31" t="s">
        <v>280</v>
      </c>
      <c r="E143" s="31" t="s">
        <v>160</v>
      </c>
      <c r="F143" s="40" t="s">
        <v>290</v>
      </c>
      <c r="G143" s="32" t="s">
        <v>162</v>
      </c>
      <c r="H143" s="34" t="s">
        <v>267</v>
      </c>
      <c r="I143" s="34">
        <v>4.7699999999999996</v>
      </c>
      <c r="J143" s="32">
        <v>1.19</v>
      </c>
      <c r="K143" s="32">
        <v>0.35</v>
      </c>
      <c r="L143" s="12">
        <v>0.57999999999999996</v>
      </c>
      <c r="M143" s="42">
        <v>1</v>
      </c>
      <c r="N143" s="32" t="s">
        <v>291</v>
      </c>
      <c r="O143" s="32" t="s">
        <v>292</v>
      </c>
      <c r="P143" s="55">
        <v>44256</v>
      </c>
      <c r="Q143" s="40">
        <v>10</v>
      </c>
      <c r="R143" s="27"/>
      <c r="S143" s="27">
        <v>0.35</v>
      </c>
      <c r="T143" s="27">
        <v>0.35</v>
      </c>
      <c r="U143" s="27">
        <v>0.3</v>
      </c>
      <c r="V143" s="83">
        <f t="shared" si="23"/>
        <v>0</v>
      </c>
      <c r="W143" s="79" t="s">
        <v>549</v>
      </c>
      <c r="X143" s="79"/>
      <c r="Y143" s="79"/>
      <c r="Z143" s="98" t="s">
        <v>605</v>
      </c>
      <c r="AA143" s="78" t="str">
        <f t="shared" si="17"/>
        <v>BAJO</v>
      </c>
      <c r="AB143" s="130">
        <f t="shared" si="18"/>
        <v>0</v>
      </c>
      <c r="AC143" s="78"/>
      <c r="AD143" s="131">
        <f t="shared" si="19"/>
        <v>0</v>
      </c>
      <c r="AE143" s="131">
        <f t="shared" si="20"/>
        <v>0</v>
      </c>
      <c r="AF143" s="131">
        <f t="shared" si="21"/>
        <v>0</v>
      </c>
      <c r="AG143" s="131">
        <f t="shared" si="22"/>
        <v>0</v>
      </c>
    </row>
    <row r="144" spans="1:33" ht="204" hidden="1" x14ac:dyDescent="0.25">
      <c r="A144" s="30" t="s">
        <v>49</v>
      </c>
      <c r="B144" s="30" t="s">
        <v>50</v>
      </c>
      <c r="C144" s="30" t="s">
        <v>124</v>
      </c>
      <c r="D144" s="31" t="s">
        <v>280</v>
      </c>
      <c r="E144" s="31" t="s">
        <v>160</v>
      </c>
      <c r="F144" s="40" t="s">
        <v>293</v>
      </c>
      <c r="G144" s="32" t="s">
        <v>162</v>
      </c>
      <c r="H144" s="40" t="s">
        <v>294</v>
      </c>
      <c r="I144" s="34">
        <v>4.76</v>
      </c>
      <c r="J144" s="32">
        <v>1.19</v>
      </c>
      <c r="K144" s="32">
        <v>0.35</v>
      </c>
      <c r="L144" s="12">
        <v>0.57999999999999996</v>
      </c>
      <c r="M144" s="42">
        <v>1</v>
      </c>
      <c r="N144" s="32" t="s">
        <v>295</v>
      </c>
      <c r="O144" s="40" t="s">
        <v>283</v>
      </c>
      <c r="P144" s="55">
        <v>44228</v>
      </c>
      <c r="Q144" s="40">
        <v>11</v>
      </c>
      <c r="R144" s="27">
        <v>0.25</v>
      </c>
      <c r="S144" s="27">
        <v>0.25</v>
      </c>
      <c r="T144" s="27">
        <v>0.25</v>
      </c>
      <c r="U144" s="27">
        <v>0.25</v>
      </c>
      <c r="V144" s="83">
        <f t="shared" si="23"/>
        <v>0.25</v>
      </c>
      <c r="W144" s="79" t="s">
        <v>550</v>
      </c>
      <c r="X144" s="101">
        <f>2/2</f>
        <v>1</v>
      </c>
      <c r="Y144" s="99" t="s">
        <v>606</v>
      </c>
      <c r="Z144" s="98"/>
      <c r="AA144" s="78" t="str">
        <f t="shared" si="17"/>
        <v>ALTO</v>
      </c>
      <c r="AB144" s="130">
        <f t="shared" si="18"/>
        <v>0.25</v>
      </c>
      <c r="AC144" s="78"/>
      <c r="AD144" s="131">
        <f t="shared" si="19"/>
        <v>1.19</v>
      </c>
      <c r="AE144" s="131">
        <f t="shared" si="20"/>
        <v>0.29749999999999999</v>
      </c>
      <c r="AF144" s="131">
        <f t="shared" si="21"/>
        <v>8.7499999999999994E-2</v>
      </c>
      <c r="AG144" s="131">
        <f t="shared" si="22"/>
        <v>0.14499999999999999</v>
      </c>
    </row>
    <row r="145" spans="1:33" ht="204" hidden="1" x14ac:dyDescent="0.25">
      <c r="A145" s="30" t="s">
        <v>49</v>
      </c>
      <c r="B145" s="30" t="s">
        <v>50</v>
      </c>
      <c r="C145" s="30" t="s">
        <v>124</v>
      </c>
      <c r="D145" s="31" t="s">
        <v>280</v>
      </c>
      <c r="E145" s="31" t="s">
        <v>160</v>
      </c>
      <c r="F145" s="40" t="s">
        <v>296</v>
      </c>
      <c r="G145" s="32" t="s">
        <v>162</v>
      </c>
      <c r="H145" s="40" t="s">
        <v>294</v>
      </c>
      <c r="I145" s="34">
        <v>4.76</v>
      </c>
      <c r="J145" s="32">
        <v>1.19</v>
      </c>
      <c r="K145" s="32">
        <v>0.35</v>
      </c>
      <c r="L145" s="12">
        <v>0.57999999999999996</v>
      </c>
      <c r="M145" s="42">
        <v>1</v>
      </c>
      <c r="N145" s="32" t="s">
        <v>297</v>
      </c>
      <c r="O145" s="32" t="s">
        <v>298</v>
      </c>
      <c r="P145" s="55">
        <v>44287</v>
      </c>
      <c r="Q145" s="40">
        <v>9</v>
      </c>
      <c r="R145" s="27">
        <v>0</v>
      </c>
      <c r="S145" s="27">
        <v>0.33</v>
      </c>
      <c r="T145" s="27">
        <v>0.33</v>
      </c>
      <c r="U145" s="27">
        <v>0.34</v>
      </c>
      <c r="V145" s="83">
        <f t="shared" si="23"/>
        <v>0</v>
      </c>
      <c r="W145" s="79" t="s">
        <v>549</v>
      </c>
      <c r="X145" s="79"/>
      <c r="Y145" s="79"/>
      <c r="Z145" s="98" t="s">
        <v>604</v>
      </c>
      <c r="AA145" s="78" t="str">
        <f t="shared" si="17"/>
        <v>BAJO</v>
      </c>
      <c r="AB145" s="130">
        <f t="shared" si="18"/>
        <v>0</v>
      </c>
      <c r="AC145" s="78"/>
      <c r="AD145" s="131">
        <f t="shared" si="19"/>
        <v>0</v>
      </c>
      <c r="AE145" s="131">
        <f t="shared" si="20"/>
        <v>0</v>
      </c>
      <c r="AF145" s="131">
        <f t="shared" si="21"/>
        <v>0</v>
      </c>
      <c r="AG145" s="131">
        <f t="shared" si="22"/>
        <v>0</v>
      </c>
    </row>
    <row r="146" spans="1:33" ht="204" hidden="1" x14ac:dyDescent="0.25">
      <c r="A146" s="30" t="s">
        <v>49</v>
      </c>
      <c r="B146" s="30" t="s">
        <v>50</v>
      </c>
      <c r="C146" s="30" t="s">
        <v>124</v>
      </c>
      <c r="D146" s="31" t="s">
        <v>280</v>
      </c>
      <c r="E146" s="31" t="s">
        <v>160</v>
      </c>
      <c r="F146" s="40" t="s">
        <v>299</v>
      </c>
      <c r="G146" s="32" t="s">
        <v>162</v>
      </c>
      <c r="H146" s="40" t="s">
        <v>294</v>
      </c>
      <c r="I146" s="34">
        <v>4.76</v>
      </c>
      <c r="J146" s="32">
        <v>1.19</v>
      </c>
      <c r="K146" s="32">
        <v>0.35</v>
      </c>
      <c r="L146" s="12">
        <v>0.57999999999999996</v>
      </c>
      <c r="M146" s="41">
        <v>5</v>
      </c>
      <c r="N146" s="32" t="s">
        <v>288</v>
      </c>
      <c r="O146" s="32" t="s">
        <v>300</v>
      </c>
      <c r="P146" s="55">
        <v>44287</v>
      </c>
      <c r="Q146" s="40">
        <v>9</v>
      </c>
      <c r="R146" s="27">
        <v>0</v>
      </c>
      <c r="S146" s="27">
        <v>0.4</v>
      </c>
      <c r="T146" s="27">
        <v>0.4</v>
      </c>
      <c r="U146" s="27">
        <v>0.2</v>
      </c>
      <c r="V146" s="83">
        <f t="shared" si="23"/>
        <v>0</v>
      </c>
      <c r="W146" s="79" t="s">
        <v>549</v>
      </c>
      <c r="X146" s="79"/>
      <c r="Y146" s="79"/>
      <c r="Z146" s="98" t="s">
        <v>604</v>
      </c>
      <c r="AA146" s="78" t="str">
        <f t="shared" si="17"/>
        <v>BAJO</v>
      </c>
      <c r="AB146" s="130">
        <f t="shared" si="18"/>
        <v>0</v>
      </c>
      <c r="AC146" s="78"/>
      <c r="AD146" s="131">
        <f t="shared" si="19"/>
        <v>0</v>
      </c>
      <c r="AE146" s="131">
        <f t="shared" si="20"/>
        <v>0</v>
      </c>
      <c r="AF146" s="131">
        <f t="shared" si="21"/>
        <v>0</v>
      </c>
      <c r="AG146" s="131">
        <f t="shared" si="22"/>
        <v>0</v>
      </c>
    </row>
    <row r="147" spans="1:33" ht="204" hidden="1" x14ac:dyDescent="0.25">
      <c r="A147" s="30" t="s">
        <v>49</v>
      </c>
      <c r="B147" s="30" t="s">
        <v>50</v>
      </c>
      <c r="C147" s="30" t="s">
        <v>124</v>
      </c>
      <c r="D147" s="31" t="s">
        <v>280</v>
      </c>
      <c r="E147" s="31" t="s">
        <v>160</v>
      </c>
      <c r="F147" s="40" t="s">
        <v>301</v>
      </c>
      <c r="G147" s="32" t="s">
        <v>162</v>
      </c>
      <c r="H147" s="40" t="s">
        <v>294</v>
      </c>
      <c r="I147" s="34">
        <v>4.76</v>
      </c>
      <c r="J147" s="32">
        <v>1.19</v>
      </c>
      <c r="K147" s="32">
        <v>0.35</v>
      </c>
      <c r="L147" s="12">
        <v>0.57999999999999996</v>
      </c>
      <c r="M147" s="42">
        <v>1</v>
      </c>
      <c r="N147" s="32" t="s">
        <v>302</v>
      </c>
      <c r="O147" s="32" t="s">
        <v>303</v>
      </c>
      <c r="P147" s="55">
        <v>44287</v>
      </c>
      <c r="Q147" s="40">
        <v>9</v>
      </c>
      <c r="R147" s="27"/>
      <c r="S147" s="27">
        <v>0.33</v>
      </c>
      <c r="T147" s="27">
        <v>0.33</v>
      </c>
      <c r="U147" s="27">
        <v>0.34</v>
      </c>
      <c r="V147" s="83">
        <f t="shared" si="23"/>
        <v>0</v>
      </c>
      <c r="W147" s="79" t="s">
        <v>549</v>
      </c>
      <c r="X147" s="79"/>
      <c r="Y147" s="79"/>
      <c r="Z147" s="98" t="s">
        <v>604</v>
      </c>
      <c r="AA147" s="78" t="str">
        <f t="shared" si="17"/>
        <v>BAJO</v>
      </c>
      <c r="AB147" s="130">
        <f t="shared" si="18"/>
        <v>0</v>
      </c>
      <c r="AC147" s="78"/>
      <c r="AD147" s="131">
        <f t="shared" si="19"/>
        <v>0</v>
      </c>
      <c r="AE147" s="131">
        <f t="shared" si="20"/>
        <v>0</v>
      </c>
      <c r="AF147" s="131">
        <f t="shared" si="21"/>
        <v>0</v>
      </c>
      <c r="AG147" s="131">
        <f t="shared" si="22"/>
        <v>0</v>
      </c>
    </row>
    <row r="148" spans="1:33" ht="204" hidden="1" x14ac:dyDescent="0.25">
      <c r="A148" s="30" t="s">
        <v>49</v>
      </c>
      <c r="B148" s="30" t="s">
        <v>50</v>
      </c>
      <c r="C148" s="30" t="s">
        <v>124</v>
      </c>
      <c r="D148" s="31" t="s">
        <v>280</v>
      </c>
      <c r="E148" s="31" t="s">
        <v>160</v>
      </c>
      <c r="F148" s="40" t="s">
        <v>304</v>
      </c>
      <c r="G148" s="32" t="s">
        <v>162</v>
      </c>
      <c r="H148" s="40" t="s">
        <v>305</v>
      </c>
      <c r="I148" s="34">
        <v>4.76</v>
      </c>
      <c r="J148" s="32">
        <v>1.19</v>
      </c>
      <c r="K148" s="32">
        <v>0.35</v>
      </c>
      <c r="L148" s="12">
        <v>0.57999999999999996</v>
      </c>
      <c r="M148" s="42">
        <v>1</v>
      </c>
      <c r="N148" s="32" t="s">
        <v>306</v>
      </c>
      <c r="O148" s="32" t="s">
        <v>307</v>
      </c>
      <c r="P148" s="55">
        <v>44197</v>
      </c>
      <c r="Q148" s="40">
        <v>12</v>
      </c>
      <c r="R148" s="27">
        <v>0.25</v>
      </c>
      <c r="S148" s="27">
        <v>0.25</v>
      </c>
      <c r="T148" s="27">
        <v>0.25</v>
      </c>
      <c r="U148" s="27">
        <v>0.25</v>
      </c>
      <c r="V148" s="83">
        <f t="shared" si="23"/>
        <v>0.25</v>
      </c>
      <c r="W148" s="79" t="s">
        <v>550</v>
      </c>
      <c r="X148" s="101">
        <f>43/43</f>
        <v>1</v>
      </c>
      <c r="Y148" s="99" t="s">
        <v>607</v>
      </c>
      <c r="Z148" s="79"/>
      <c r="AA148" s="78" t="str">
        <f t="shared" si="17"/>
        <v>ALTO</v>
      </c>
      <c r="AB148" s="130">
        <f t="shared" si="18"/>
        <v>0.25</v>
      </c>
      <c r="AC148" s="78"/>
      <c r="AD148" s="131">
        <f t="shared" si="19"/>
        <v>1.19</v>
      </c>
      <c r="AE148" s="131">
        <f t="shared" si="20"/>
        <v>0.29749999999999999</v>
      </c>
      <c r="AF148" s="131">
        <f t="shared" si="21"/>
        <v>8.7499999999999994E-2</v>
      </c>
      <c r="AG148" s="131">
        <f t="shared" si="22"/>
        <v>0.14499999999999999</v>
      </c>
    </row>
    <row r="149" spans="1:33" ht="204" hidden="1" x14ac:dyDescent="0.25">
      <c r="A149" s="30" t="s">
        <v>49</v>
      </c>
      <c r="B149" s="30" t="s">
        <v>50</v>
      </c>
      <c r="C149" s="30" t="s">
        <v>124</v>
      </c>
      <c r="D149" s="31" t="s">
        <v>280</v>
      </c>
      <c r="E149" s="31" t="s">
        <v>160</v>
      </c>
      <c r="F149" s="40" t="s">
        <v>308</v>
      </c>
      <c r="G149" s="32" t="s">
        <v>162</v>
      </c>
      <c r="H149" s="40" t="s">
        <v>309</v>
      </c>
      <c r="I149" s="34">
        <v>4.76</v>
      </c>
      <c r="J149" s="32">
        <v>1.19</v>
      </c>
      <c r="K149" s="32">
        <v>0.35</v>
      </c>
      <c r="L149" s="12">
        <v>0.57999999999999996</v>
      </c>
      <c r="M149" s="42">
        <v>1</v>
      </c>
      <c r="N149" s="32" t="s">
        <v>306</v>
      </c>
      <c r="O149" s="32" t="s">
        <v>307</v>
      </c>
      <c r="P149" s="55">
        <v>44197</v>
      </c>
      <c r="Q149" s="40">
        <v>12</v>
      </c>
      <c r="R149" s="27">
        <v>0.25</v>
      </c>
      <c r="S149" s="27">
        <v>0.5</v>
      </c>
      <c r="T149" s="27">
        <v>0.75</v>
      </c>
      <c r="U149" s="27">
        <v>1</v>
      </c>
      <c r="V149" s="83">
        <f t="shared" si="23"/>
        <v>0.25</v>
      </c>
      <c r="W149" s="79" t="s">
        <v>550</v>
      </c>
      <c r="X149" s="101">
        <f>99/99</f>
        <v>1</v>
      </c>
      <c r="Y149" s="99" t="s">
        <v>608</v>
      </c>
      <c r="Z149" s="79"/>
      <c r="AA149" s="78" t="str">
        <f t="shared" si="17"/>
        <v>ALTO</v>
      </c>
      <c r="AB149" s="130">
        <f t="shared" si="18"/>
        <v>0.25</v>
      </c>
      <c r="AC149" s="78"/>
      <c r="AD149" s="131">
        <f t="shared" si="19"/>
        <v>1.19</v>
      </c>
      <c r="AE149" s="131">
        <f t="shared" si="20"/>
        <v>0.29749999999999999</v>
      </c>
      <c r="AF149" s="131">
        <f t="shared" si="21"/>
        <v>8.7499999999999994E-2</v>
      </c>
      <c r="AG149" s="131">
        <f t="shared" si="22"/>
        <v>0.14499999999999999</v>
      </c>
    </row>
    <row r="150" spans="1:33" ht="204" hidden="1" x14ac:dyDescent="0.25">
      <c r="A150" s="30" t="s">
        <v>49</v>
      </c>
      <c r="B150" s="30" t="s">
        <v>50</v>
      </c>
      <c r="C150" s="30" t="s">
        <v>124</v>
      </c>
      <c r="D150" s="31" t="s">
        <v>280</v>
      </c>
      <c r="E150" s="31" t="s">
        <v>160</v>
      </c>
      <c r="F150" s="40" t="s">
        <v>310</v>
      </c>
      <c r="G150" s="32" t="s">
        <v>162</v>
      </c>
      <c r="H150" s="40" t="s">
        <v>311</v>
      </c>
      <c r="I150" s="34">
        <v>4.76</v>
      </c>
      <c r="J150" s="32">
        <v>1.19</v>
      </c>
      <c r="K150" s="32">
        <v>0.35</v>
      </c>
      <c r="L150" s="12">
        <v>0.57999999999999996</v>
      </c>
      <c r="M150" s="42">
        <v>1</v>
      </c>
      <c r="N150" s="32" t="s">
        <v>306</v>
      </c>
      <c r="O150" s="32" t="s">
        <v>307</v>
      </c>
      <c r="P150" s="55">
        <v>44197</v>
      </c>
      <c r="Q150" s="40">
        <v>12</v>
      </c>
      <c r="R150" s="27">
        <v>0.25</v>
      </c>
      <c r="S150" s="27">
        <v>0.5</v>
      </c>
      <c r="T150" s="27">
        <v>0.75</v>
      </c>
      <c r="U150" s="27">
        <v>1</v>
      </c>
      <c r="V150" s="83">
        <f t="shared" si="23"/>
        <v>0.25</v>
      </c>
      <c r="W150" s="79" t="s">
        <v>550</v>
      </c>
      <c r="X150" s="101">
        <f>25/25</f>
        <v>1</v>
      </c>
      <c r="Y150" s="98" t="s">
        <v>609</v>
      </c>
      <c r="Z150" s="79"/>
      <c r="AA150" s="78" t="str">
        <f t="shared" si="17"/>
        <v>ALTO</v>
      </c>
      <c r="AB150" s="130">
        <f t="shared" si="18"/>
        <v>0.25</v>
      </c>
      <c r="AC150" s="78"/>
      <c r="AD150" s="131">
        <f t="shared" si="19"/>
        <v>1.19</v>
      </c>
      <c r="AE150" s="131">
        <f t="shared" si="20"/>
        <v>0.29749999999999999</v>
      </c>
      <c r="AF150" s="131">
        <f t="shared" si="21"/>
        <v>8.7499999999999994E-2</v>
      </c>
      <c r="AG150" s="131">
        <f t="shared" si="22"/>
        <v>0.14499999999999999</v>
      </c>
    </row>
    <row r="151" spans="1:33" ht="204" hidden="1" x14ac:dyDescent="0.25">
      <c r="A151" s="30" t="s">
        <v>49</v>
      </c>
      <c r="B151" s="30" t="s">
        <v>50</v>
      </c>
      <c r="C151" s="30" t="s">
        <v>124</v>
      </c>
      <c r="D151" s="31" t="s">
        <v>280</v>
      </c>
      <c r="E151" s="31" t="s">
        <v>160</v>
      </c>
      <c r="F151" s="40" t="s">
        <v>312</v>
      </c>
      <c r="G151" s="32" t="s">
        <v>162</v>
      </c>
      <c r="H151" s="40" t="s">
        <v>294</v>
      </c>
      <c r="I151" s="34">
        <v>4.76</v>
      </c>
      <c r="J151" s="32">
        <v>1.19</v>
      </c>
      <c r="K151" s="32">
        <v>0.35</v>
      </c>
      <c r="L151" s="12">
        <v>0.57999999999999996</v>
      </c>
      <c r="M151" s="41">
        <v>3</v>
      </c>
      <c r="N151" s="31" t="s">
        <v>313</v>
      </c>
      <c r="O151" s="32" t="s">
        <v>314</v>
      </c>
      <c r="P151" s="55">
        <v>44287</v>
      </c>
      <c r="Q151" s="40">
        <v>10</v>
      </c>
      <c r="R151" s="34"/>
      <c r="S151" s="27">
        <v>0.33</v>
      </c>
      <c r="T151" s="27">
        <v>0.33</v>
      </c>
      <c r="U151" s="27">
        <v>0.34</v>
      </c>
      <c r="V151" s="83">
        <f t="shared" si="23"/>
        <v>0</v>
      </c>
      <c r="W151" s="79" t="s">
        <v>549</v>
      </c>
      <c r="X151" s="79"/>
      <c r="Y151" s="79"/>
      <c r="Z151" s="98" t="s">
        <v>604</v>
      </c>
      <c r="AA151" s="78" t="str">
        <f t="shared" si="17"/>
        <v>BAJO</v>
      </c>
      <c r="AB151" s="130">
        <f t="shared" si="18"/>
        <v>0</v>
      </c>
      <c r="AC151" s="78"/>
      <c r="AD151" s="131">
        <f t="shared" si="19"/>
        <v>0</v>
      </c>
      <c r="AE151" s="131">
        <f t="shared" si="20"/>
        <v>0</v>
      </c>
      <c r="AF151" s="131">
        <f t="shared" si="21"/>
        <v>0</v>
      </c>
      <c r="AG151" s="131">
        <f t="shared" si="22"/>
        <v>0</v>
      </c>
    </row>
    <row r="152" spans="1:33" ht="204" hidden="1" x14ac:dyDescent="0.25">
      <c r="A152" s="30" t="s">
        <v>49</v>
      </c>
      <c r="B152" s="30" t="s">
        <v>50</v>
      </c>
      <c r="C152" s="30" t="s">
        <v>124</v>
      </c>
      <c r="D152" s="31" t="s">
        <v>280</v>
      </c>
      <c r="E152" s="31" t="s">
        <v>160</v>
      </c>
      <c r="F152" s="40" t="s">
        <v>315</v>
      </c>
      <c r="G152" s="32" t="s">
        <v>162</v>
      </c>
      <c r="H152" s="40" t="s">
        <v>316</v>
      </c>
      <c r="I152" s="34">
        <v>4.76</v>
      </c>
      <c r="J152" s="32">
        <v>1.19</v>
      </c>
      <c r="K152" s="32">
        <v>0.35</v>
      </c>
      <c r="L152" s="12">
        <v>0.57999999999999996</v>
      </c>
      <c r="M152" s="41">
        <v>4</v>
      </c>
      <c r="N152" s="32" t="s">
        <v>317</v>
      </c>
      <c r="O152" s="31" t="s">
        <v>318</v>
      </c>
      <c r="P152" s="55">
        <v>44197</v>
      </c>
      <c r="Q152" s="40">
        <v>12</v>
      </c>
      <c r="R152" s="27">
        <v>0.25</v>
      </c>
      <c r="S152" s="27">
        <v>0.25</v>
      </c>
      <c r="T152" s="27">
        <v>0.25</v>
      </c>
      <c r="U152" s="27">
        <v>0.25</v>
      </c>
      <c r="V152" s="83">
        <f t="shared" si="23"/>
        <v>0.25</v>
      </c>
      <c r="W152" s="79" t="s">
        <v>550</v>
      </c>
      <c r="X152" s="104">
        <f>1/1</f>
        <v>1</v>
      </c>
      <c r="Y152" s="99" t="s">
        <v>610</v>
      </c>
      <c r="Z152" s="79"/>
      <c r="AA152" s="78" t="str">
        <f t="shared" si="17"/>
        <v>ALTO</v>
      </c>
      <c r="AB152" s="130">
        <f t="shared" si="18"/>
        <v>0.25</v>
      </c>
      <c r="AC152" s="78"/>
      <c r="AD152" s="131">
        <f t="shared" si="19"/>
        <v>1.19</v>
      </c>
      <c r="AE152" s="131">
        <f t="shared" si="20"/>
        <v>0.29749999999999999</v>
      </c>
      <c r="AF152" s="131">
        <f t="shared" si="21"/>
        <v>8.7499999999999994E-2</v>
      </c>
      <c r="AG152" s="131">
        <f t="shared" si="22"/>
        <v>0.14499999999999999</v>
      </c>
    </row>
    <row r="153" spans="1:33" ht="255" hidden="1" x14ac:dyDescent="0.25">
      <c r="A153" s="30" t="s">
        <v>49</v>
      </c>
      <c r="B153" s="30" t="s">
        <v>50</v>
      </c>
      <c r="C153" s="30" t="s">
        <v>125</v>
      </c>
      <c r="D153" s="31" t="s">
        <v>280</v>
      </c>
      <c r="E153" s="31" t="s">
        <v>160</v>
      </c>
      <c r="F153" s="40" t="s">
        <v>319</v>
      </c>
      <c r="G153" s="32" t="s">
        <v>162</v>
      </c>
      <c r="H153" s="40" t="s">
        <v>320</v>
      </c>
      <c r="I153" s="34">
        <v>4.76</v>
      </c>
      <c r="J153" s="32">
        <v>1.19</v>
      </c>
      <c r="K153" s="32">
        <v>0.35</v>
      </c>
      <c r="L153" s="12">
        <v>0.57999999999999996</v>
      </c>
      <c r="M153" s="42">
        <v>1</v>
      </c>
      <c r="N153" s="32" t="s">
        <v>235</v>
      </c>
      <c r="O153" s="40" t="s">
        <v>321</v>
      </c>
      <c r="P153" s="55">
        <v>44228</v>
      </c>
      <c r="Q153" s="40">
        <v>11</v>
      </c>
      <c r="R153" s="27">
        <v>0.25</v>
      </c>
      <c r="S153" s="27">
        <v>0.25</v>
      </c>
      <c r="T153" s="27">
        <v>0.25</v>
      </c>
      <c r="U153" s="27">
        <v>0.25</v>
      </c>
      <c r="V153" s="83">
        <f t="shared" si="23"/>
        <v>0.25</v>
      </c>
      <c r="W153" s="79" t="s">
        <v>550</v>
      </c>
      <c r="X153" s="104">
        <f>2/2</f>
        <v>1</v>
      </c>
      <c r="Y153" s="99" t="s">
        <v>611</v>
      </c>
      <c r="Z153" s="79"/>
      <c r="AA153" s="78" t="str">
        <f t="shared" si="17"/>
        <v>ALTO</v>
      </c>
      <c r="AB153" s="130">
        <f t="shared" si="18"/>
        <v>0.25</v>
      </c>
      <c r="AC153" s="78"/>
      <c r="AD153" s="131">
        <f t="shared" si="19"/>
        <v>1.19</v>
      </c>
      <c r="AE153" s="131">
        <f t="shared" si="20"/>
        <v>0.29749999999999999</v>
      </c>
      <c r="AF153" s="131">
        <f t="shared" si="21"/>
        <v>8.7499999999999994E-2</v>
      </c>
      <c r="AG153" s="131">
        <f t="shared" si="22"/>
        <v>0.14499999999999999</v>
      </c>
    </row>
    <row r="154" spans="1:33" ht="315" hidden="1" x14ac:dyDescent="0.25">
      <c r="A154" s="30" t="s">
        <v>49</v>
      </c>
      <c r="B154" s="30" t="s">
        <v>50</v>
      </c>
      <c r="C154" s="30" t="s">
        <v>125</v>
      </c>
      <c r="D154" s="31" t="s">
        <v>280</v>
      </c>
      <c r="E154" s="31" t="s">
        <v>160</v>
      </c>
      <c r="F154" s="40" t="s">
        <v>322</v>
      </c>
      <c r="G154" s="32" t="s">
        <v>162</v>
      </c>
      <c r="H154" s="40" t="s">
        <v>323</v>
      </c>
      <c r="I154" s="34">
        <v>4.76</v>
      </c>
      <c r="J154" s="32">
        <v>1.19</v>
      </c>
      <c r="K154" s="32">
        <v>0.35</v>
      </c>
      <c r="L154" s="12">
        <v>0.57999999999999996</v>
      </c>
      <c r="M154" s="41">
        <v>32</v>
      </c>
      <c r="N154" s="32" t="s">
        <v>324</v>
      </c>
      <c r="O154" s="32" t="s">
        <v>325</v>
      </c>
      <c r="P154" s="55">
        <v>44197</v>
      </c>
      <c r="Q154" s="40">
        <v>12</v>
      </c>
      <c r="R154" s="27">
        <v>0.25</v>
      </c>
      <c r="S154" s="27">
        <v>0.25</v>
      </c>
      <c r="T154" s="27">
        <v>0.25</v>
      </c>
      <c r="U154" s="27">
        <v>0.25</v>
      </c>
      <c r="V154" s="83">
        <f t="shared" si="23"/>
        <v>0.25</v>
      </c>
      <c r="W154" s="105" t="s">
        <v>550</v>
      </c>
      <c r="X154" s="104">
        <f>1/8</f>
        <v>0.125</v>
      </c>
      <c r="Y154" s="99" t="s">
        <v>612</v>
      </c>
      <c r="Z154" s="99" t="s">
        <v>613</v>
      </c>
      <c r="AA154" s="78" t="str">
        <f t="shared" si="17"/>
        <v>BAJO</v>
      </c>
      <c r="AB154" s="130">
        <f t="shared" si="18"/>
        <v>3.125E-2</v>
      </c>
      <c r="AC154" s="78"/>
      <c r="AD154" s="131">
        <f t="shared" si="19"/>
        <v>0.14874999999999999</v>
      </c>
      <c r="AE154" s="131">
        <f t="shared" si="20"/>
        <v>3.7187499999999998E-2</v>
      </c>
      <c r="AF154" s="131">
        <f t="shared" si="21"/>
        <v>1.0937499999999999E-2</v>
      </c>
      <c r="AG154" s="131">
        <f t="shared" si="22"/>
        <v>1.8124999999999999E-2</v>
      </c>
    </row>
    <row r="155" spans="1:33" ht="76.5" hidden="1" x14ac:dyDescent="0.25">
      <c r="A155" s="72" t="s">
        <v>26</v>
      </c>
      <c r="B155" s="72" t="s">
        <v>27</v>
      </c>
      <c r="C155" s="72" t="s">
        <v>28</v>
      </c>
      <c r="D155" s="11" t="s">
        <v>280</v>
      </c>
      <c r="E155" s="11" t="s">
        <v>160</v>
      </c>
      <c r="F155" s="11" t="s">
        <v>33</v>
      </c>
      <c r="G155" s="11" t="s">
        <v>162</v>
      </c>
      <c r="H155" s="12" t="s">
        <v>316</v>
      </c>
      <c r="I155" s="34">
        <v>4.76</v>
      </c>
      <c r="J155" s="32">
        <v>1.19</v>
      </c>
      <c r="K155" s="32">
        <v>0.35</v>
      </c>
      <c r="L155" s="6">
        <v>0.16</v>
      </c>
      <c r="M155" s="12">
        <v>3</v>
      </c>
      <c r="N155" s="12" t="s">
        <v>34</v>
      </c>
      <c r="O155" s="12" t="s">
        <v>35</v>
      </c>
      <c r="P155" s="13">
        <v>44256</v>
      </c>
      <c r="Q155" s="14">
        <v>9</v>
      </c>
      <c r="R155" s="15">
        <v>0.25</v>
      </c>
      <c r="S155" s="15">
        <v>0.25</v>
      </c>
      <c r="T155" s="15">
        <v>0.25</v>
      </c>
      <c r="U155" s="15">
        <v>0.25</v>
      </c>
      <c r="V155" s="83">
        <f t="shared" si="23"/>
        <v>0.25</v>
      </c>
      <c r="W155" s="79" t="s">
        <v>550</v>
      </c>
      <c r="X155" s="104">
        <f>1/1</f>
        <v>1</v>
      </c>
      <c r="Y155" s="98" t="s">
        <v>614</v>
      </c>
      <c r="Z155" s="79"/>
      <c r="AA155" s="78" t="str">
        <f t="shared" si="17"/>
        <v>ALTO</v>
      </c>
      <c r="AB155" s="130">
        <f t="shared" si="18"/>
        <v>0.25</v>
      </c>
      <c r="AC155" s="78"/>
      <c r="AD155" s="131">
        <f t="shared" si="19"/>
        <v>1.19</v>
      </c>
      <c r="AE155" s="131">
        <f t="shared" si="20"/>
        <v>0.29749999999999999</v>
      </c>
      <c r="AF155" s="131">
        <f t="shared" si="21"/>
        <v>8.7499999999999994E-2</v>
      </c>
      <c r="AG155" s="131">
        <f t="shared" si="22"/>
        <v>0.04</v>
      </c>
    </row>
    <row r="156" spans="1:33" ht="76.5" hidden="1" x14ac:dyDescent="0.25">
      <c r="A156" s="72" t="s">
        <v>26</v>
      </c>
      <c r="B156" s="72" t="s">
        <v>27</v>
      </c>
      <c r="C156" s="72" t="s">
        <v>28</v>
      </c>
      <c r="D156" s="11" t="s">
        <v>280</v>
      </c>
      <c r="E156" s="11" t="s">
        <v>160</v>
      </c>
      <c r="F156" s="11" t="s">
        <v>36</v>
      </c>
      <c r="G156" s="11" t="s">
        <v>162</v>
      </c>
      <c r="H156" s="12" t="s">
        <v>316</v>
      </c>
      <c r="I156" s="34">
        <v>4.76</v>
      </c>
      <c r="J156" s="32">
        <v>1.19</v>
      </c>
      <c r="K156" s="32">
        <v>0.35</v>
      </c>
      <c r="L156" s="6">
        <v>0.16</v>
      </c>
      <c r="M156" s="12">
        <v>2</v>
      </c>
      <c r="N156" s="12" t="s">
        <v>37</v>
      </c>
      <c r="O156" s="12" t="s">
        <v>38</v>
      </c>
      <c r="P156" s="13">
        <v>44287</v>
      </c>
      <c r="Q156" s="14">
        <v>9</v>
      </c>
      <c r="R156" s="15"/>
      <c r="S156" s="15">
        <v>0.5</v>
      </c>
      <c r="T156" s="15"/>
      <c r="U156" s="15">
        <v>0.5</v>
      </c>
      <c r="V156" s="83">
        <f t="shared" si="23"/>
        <v>0</v>
      </c>
      <c r="W156" s="79" t="s">
        <v>549</v>
      </c>
      <c r="X156" s="79"/>
      <c r="Y156" s="79"/>
      <c r="Z156" s="98" t="s">
        <v>615</v>
      </c>
      <c r="AA156" s="78" t="str">
        <f t="shared" si="17"/>
        <v>BAJO</v>
      </c>
      <c r="AB156" s="130">
        <f t="shared" si="18"/>
        <v>0</v>
      </c>
      <c r="AC156" s="78"/>
      <c r="AD156" s="131">
        <f t="shared" si="19"/>
        <v>0</v>
      </c>
      <c r="AE156" s="131">
        <f t="shared" si="20"/>
        <v>0</v>
      </c>
      <c r="AF156" s="131">
        <f t="shared" si="21"/>
        <v>0</v>
      </c>
      <c r="AG156" s="131">
        <f t="shared" si="22"/>
        <v>0</v>
      </c>
    </row>
    <row r="157" spans="1:33" ht="76.5" hidden="1" x14ac:dyDescent="0.25">
      <c r="A157" s="72" t="s">
        <v>26</v>
      </c>
      <c r="B157" s="72" t="s">
        <v>27</v>
      </c>
      <c r="C157" s="72" t="s">
        <v>28</v>
      </c>
      <c r="D157" s="11" t="s">
        <v>280</v>
      </c>
      <c r="E157" s="11" t="s">
        <v>160</v>
      </c>
      <c r="F157" s="11" t="s">
        <v>39</v>
      </c>
      <c r="G157" s="11" t="s">
        <v>162</v>
      </c>
      <c r="H157" s="12" t="s">
        <v>316</v>
      </c>
      <c r="I157" s="34">
        <v>4.76</v>
      </c>
      <c r="J157" s="32">
        <v>1.19</v>
      </c>
      <c r="K157" s="32">
        <v>0.35</v>
      </c>
      <c r="L157" s="6">
        <v>0.16</v>
      </c>
      <c r="M157" s="12">
        <v>1</v>
      </c>
      <c r="N157" s="12" t="s">
        <v>40</v>
      </c>
      <c r="O157" s="12" t="s">
        <v>41</v>
      </c>
      <c r="P157" s="13">
        <v>44378</v>
      </c>
      <c r="Q157" s="14">
        <v>9</v>
      </c>
      <c r="R157" s="15"/>
      <c r="S157" s="15"/>
      <c r="T157" s="15">
        <v>1</v>
      </c>
      <c r="U157" s="15"/>
      <c r="V157" s="83">
        <f t="shared" si="23"/>
        <v>0</v>
      </c>
      <c r="W157" s="79" t="s">
        <v>549</v>
      </c>
      <c r="X157" s="79"/>
      <c r="Y157" s="79"/>
      <c r="Z157" s="98" t="s">
        <v>616</v>
      </c>
      <c r="AA157" s="78" t="str">
        <f t="shared" si="17"/>
        <v>BAJO</v>
      </c>
      <c r="AB157" s="130">
        <f t="shared" si="18"/>
        <v>0</v>
      </c>
      <c r="AC157" s="78"/>
      <c r="AD157" s="131">
        <f t="shared" si="19"/>
        <v>0</v>
      </c>
      <c r="AE157" s="131">
        <f t="shared" si="20"/>
        <v>0</v>
      </c>
      <c r="AF157" s="131">
        <f t="shared" si="21"/>
        <v>0</v>
      </c>
      <c r="AG157" s="131">
        <f t="shared" si="22"/>
        <v>0</v>
      </c>
    </row>
    <row r="158" spans="1:33" ht="76.5" hidden="1" x14ac:dyDescent="0.25">
      <c r="A158" s="72" t="s">
        <v>26</v>
      </c>
      <c r="B158" s="72" t="s">
        <v>27</v>
      </c>
      <c r="C158" s="72" t="s">
        <v>28</v>
      </c>
      <c r="D158" s="11" t="s">
        <v>280</v>
      </c>
      <c r="E158" s="11" t="s">
        <v>160</v>
      </c>
      <c r="F158" s="11" t="s">
        <v>42</v>
      </c>
      <c r="G158" s="11" t="s">
        <v>162</v>
      </c>
      <c r="H158" s="12" t="s">
        <v>316</v>
      </c>
      <c r="I158" s="34">
        <v>4.76</v>
      </c>
      <c r="J158" s="32">
        <v>1.19</v>
      </c>
      <c r="K158" s="32">
        <v>0.35</v>
      </c>
      <c r="L158" s="6">
        <v>0.16</v>
      </c>
      <c r="M158" s="12">
        <v>3</v>
      </c>
      <c r="N158" s="12" t="s">
        <v>43</v>
      </c>
      <c r="O158" s="12" t="s">
        <v>44</v>
      </c>
      <c r="P158" s="13">
        <v>44287</v>
      </c>
      <c r="Q158" s="14">
        <v>9</v>
      </c>
      <c r="R158" s="15"/>
      <c r="S158" s="15">
        <v>0.33</v>
      </c>
      <c r="T158" s="15">
        <v>0.33</v>
      </c>
      <c r="U158" s="15">
        <v>0.34</v>
      </c>
      <c r="V158" s="83">
        <f t="shared" si="23"/>
        <v>0</v>
      </c>
      <c r="W158" s="79" t="s">
        <v>549</v>
      </c>
      <c r="X158" s="79"/>
      <c r="Y158" s="79"/>
      <c r="Z158" s="98" t="s">
        <v>616</v>
      </c>
      <c r="AA158" s="78" t="str">
        <f t="shared" si="17"/>
        <v>BAJO</v>
      </c>
      <c r="AB158" s="130">
        <f t="shared" si="18"/>
        <v>0</v>
      </c>
      <c r="AC158" s="78"/>
      <c r="AD158" s="131">
        <f t="shared" si="19"/>
        <v>0</v>
      </c>
      <c r="AE158" s="131">
        <f t="shared" si="20"/>
        <v>0</v>
      </c>
      <c r="AF158" s="131">
        <f t="shared" si="21"/>
        <v>0</v>
      </c>
      <c r="AG158" s="131">
        <f t="shared" si="22"/>
        <v>0</v>
      </c>
    </row>
    <row r="159" spans="1:33" ht="76.5" hidden="1" x14ac:dyDescent="0.25">
      <c r="A159" s="72" t="s">
        <v>26</v>
      </c>
      <c r="B159" s="72" t="s">
        <v>27</v>
      </c>
      <c r="C159" s="72" t="s">
        <v>28</v>
      </c>
      <c r="D159" s="11" t="s">
        <v>280</v>
      </c>
      <c r="E159" s="11" t="s">
        <v>160</v>
      </c>
      <c r="F159" s="11" t="s">
        <v>45</v>
      </c>
      <c r="G159" s="11" t="s">
        <v>162</v>
      </c>
      <c r="H159" s="12" t="s">
        <v>316</v>
      </c>
      <c r="I159" s="34">
        <v>4.76</v>
      </c>
      <c r="J159" s="32">
        <v>1.19</v>
      </c>
      <c r="K159" s="32">
        <v>0.35</v>
      </c>
      <c r="L159" s="6">
        <v>0.16</v>
      </c>
      <c r="M159" s="12">
        <v>3</v>
      </c>
      <c r="N159" s="12" t="s">
        <v>46</v>
      </c>
      <c r="O159" s="12" t="s">
        <v>47</v>
      </c>
      <c r="P159" s="13">
        <v>44287</v>
      </c>
      <c r="Q159" s="14">
        <v>9</v>
      </c>
      <c r="R159" s="15"/>
      <c r="S159" s="15">
        <v>0.33</v>
      </c>
      <c r="T159" s="15">
        <v>0.33</v>
      </c>
      <c r="U159" s="15">
        <v>0.34</v>
      </c>
      <c r="V159" s="83">
        <f t="shared" si="23"/>
        <v>0</v>
      </c>
      <c r="W159" s="79" t="s">
        <v>549</v>
      </c>
      <c r="X159" s="79"/>
      <c r="Y159" s="79"/>
      <c r="Z159" s="98" t="s">
        <v>616</v>
      </c>
      <c r="AA159" s="78" t="str">
        <f t="shared" si="17"/>
        <v>BAJO</v>
      </c>
      <c r="AB159" s="130">
        <f t="shared" si="18"/>
        <v>0</v>
      </c>
      <c r="AC159" s="78"/>
      <c r="AD159" s="131">
        <f t="shared" si="19"/>
        <v>0</v>
      </c>
      <c r="AE159" s="131">
        <f t="shared" si="20"/>
        <v>0</v>
      </c>
      <c r="AF159" s="131">
        <f t="shared" si="21"/>
        <v>0</v>
      </c>
      <c r="AG159" s="131">
        <f t="shared" si="22"/>
        <v>0</v>
      </c>
    </row>
    <row r="160" spans="1:33" ht="76.5" hidden="1" x14ac:dyDescent="0.25">
      <c r="A160" s="72" t="s">
        <v>26</v>
      </c>
      <c r="B160" s="72" t="s">
        <v>27</v>
      </c>
      <c r="C160" s="72" t="s">
        <v>28</v>
      </c>
      <c r="D160" s="11" t="s">
        <v>280</v>
      </c>
      <c r="E160" s="11" t="s">
        <v>160</v>
      </c>
      <c r="F160" s="11" t="s">
        <v>48</v>
      </c>
      <c r="G160" s="11" t="s">
        <v>162</v>
      </c>
      <c r="H160" s="12" t="s">
        <v>316</v>
      </c>
      <c r="I160" s="34">
        <v>4.76</v>
      </c>
      <c r="J160" s="32">
        <v>1.19</v>
      </c>
      <c r="K160" s="32">
        <v>0.35</v>
      </c>
      <c r="L160" s="6">
        <v>0.16</v>
      </c>
      <c r="M160" s="16">
        <v>1</v>
      </c>
      <c r="N160" s="12" t="s">
        <v>30</v>
      </c>
      <c r="O160" s="12" t="s">
        <v>31</v>
      </c>
      <c r="P160" s="13">
        <v>44256</v>
      </c>
      <c r="Q160" s="14">
        <v>9</v>
      </c>
      <c r="R160" s="15"/>
      <c r="S160" s="15"/>
      <c r="T160" s="15"/>
      <c r="U160" s="15">
        <v>1</v>
      </c>
      <c r="V160" s="83">
        <f t="shared" si="23"/>
        <v>0</v>
      </c>
      <c r="W160" s="79" t="s">
        <v>549</v>
      </c>
      <c r="X160" s="79"/>
      <c r="Y160" s="79"/>
      <c r="Z160" s="98" t="s">
        <v>616</v>
      </c>
      <c r="AA160" s="78" t="str">
        <f t="shared" si="17"/>
        <v>BAJO</v>
      </c>
      <c r="AB160" s="130">
        <f t="shared" si="18"/>
        <v>0</v>
      </c>
      <c r="AC160" s="78"/>
      <c r="AD160" s="131">
        <f t="shared" si="19"/>
        <v>0</v>
      </c>
      <c r="AE160" s="131">
        <f t="shared" si="20"/>
        <v>0</v>
      </c>
      <c r="AF160" s="131">
        <f t="shared" si="21"/>
        <v>0</v>
      </c>
      <c r="AG160" s="131">
        <f t="shared" si="22"/>
        <v>0</v>
      </c>
    </row>
    <row r="161" spans="1:33" ht="98.25" hidden="1" customHeight="1" x14ac:dyDescent="0.25">
      <c r="A161" s="30" t="s">
        <v>26</v>
      </c>
      <c r="B161" s="30" t="s">
        <v>27</v>
      </c>
      <c r="C161" s="30" t="s">
        <v>94</v>
      </c>
      <c r="D161" s="32" t="s">
        <v>326</v>
      </c>
      <c r="E161" s="32" t="s">
        <v>795</v>
      </c>
      <c r="F161" s="76" t="s">
        <v>327</v>
      </c>
      <c r="G161" s="32" t="s">
        <v>25</v>
      </c>
      <c r="H161" s="32" t="s">
        <v>328</v>
      </c>
      <c r="I161" s="32">
        <v>7.15</v>
      </c>
      <c r="J161" s="32">
        <v>1.1200000000000001</v>
      </c>
      <c r="K161" s="32">
        <v>0.44</v>
      </c>
      <c r="L161" s="6">
        <v>0.16</v>
      </c>
      <c r="M161" s="77">
        <v>24</v>
      </c>
      <c r="N161" s="77" t="s">
        <v>329</v>
      </c>
      <c r="O161" s="77" t="s">
        <v>330</v>
      </c>
      <c r="P161" s="36">
        <v>44198</v>
      </c>
      <c r="Q161" s="57">
        <v>12</v>
      </c>
      <c r="R161" s="56">
        <v>0.25</v>
      </c>
      <c r="S161" s="56">
        <v>0.25</v>
      </c>
      <c r="T161" s="56">
        <v>0.25</v>
      </c>
      <c r="U161" s="56">
        <v>0.25</v>
      </c>
      <c r="V161" s="83">
        <f t="shared" si="23"/>
        <v>0.25</v>
      </c>
      <c r="W161" s="79" t="s">
        <v>550</v>
      </c>
      <c r="X161" s="118">
        <f>6/6</f>
        <v>1</v>
      </c>
      <c r="Y161" s="97" t="s">
        <v>697</v>
      </c>
      <c r="Z161" s="79"/>
      <c r="AA161" s="78" t="str">
        <f t="shared" si="17"/>
        <v>ALTO</v>
      </c>
      <c r="AB161" s="130">
        <f t="shared" si="18"/>
        <v>0.25</v>
      </c>
      <c r="AC161" s="78"/>
      <c r="AD161" s="131">
        <f t="shared" si="19"/>
        <v>1.7875000000000001</v>
      </c>
      <c r="AE161" s="131">
        <f t="shared" si="20"/>
        <v>0.28000000000000003</v>
      </c>
      <c r="AF161" s="131">
        <f t="shared" si="21"/>
        <v>0.11</v>
      </c>
      <c r="AG161" s="131">
        <f t="shared" si="22"/>
        <v>0.04</v>
      </c>
    </row>
    <row r="162" spans="1:33" ht="315" hidden="1" x14ac:dyDescent="0.25">
      <c r="A162" s="30" t="s">
        <v>26</v>
      </c>
      <c r="B162" s="30" t="s">
        <v>27</v>
      </c>
      <c r="C162" s="30" t="s">
        <v>94</v>
      </c>
      <c r="D162" s="32" t="s">
        <v>326</v>
      </c>
      <c r="E162" s="32" t="s">
        <v>795</v>
      </c>
      <c r="F162" s="76" t="s">
        <v>331</v>
      </c>
      <c r="G162" s="32" t="s">
        <v>25</v>
      </c>
      <c r="H162" s="32" t="s">
        <v>328</v>
      </c>
      <c r="I162" s="32">
        <v>7.15</v>
      </c>
      <c r="J162" s="32">
        <v>1.1200000000000001</v>
      </c>
      <c r="K162" s="32">
        <v>0.44</v>
      </c>
      <c r="L162" s="6">
        <v>0.16</v>
      </c>
      <c r="M162" s="77">
        <v>42</v>
      </c>
      <c r="N162" s="77" t="s">
        <v>332</v>
      </c>
      <c r="O162" s="77" t="s">
        <v>333</v>
      </c>
      <c r="P162" s="36">
        <v>44198</v>
      </c>
      <c r="Q162" s="57">
        <v>12</v>
      </c>
      <c r="R162" s="56">
        <v>0.17</v>
      </c>
      <c r="S162" s="56">
        <v>0.36</v>
      </c>
      <c r="T162" s="56">
        <v>0.33</v>
      </c>
      <c r="U162" s="56">
        <v>0.14000000000000001</v>
      </c>
      <c r="V162" s="83">
        <f t="shared" si="23"/>
        <v>0.17</v>
      </c>
      <c r="W162" s="79" t="s">
        <v>550</v>
      </c>
      <c r="X162" s="118">
        <f>7/7</f>
        <v>1</v>
      </c>
      <c r="Y162" s="98" t="s">
        <v>698</v>
      </c>
      <c r="Z162" s="79"/>
      <c r="AA162" s="78" t="str">
        <f t="shared" si="17"/>
        <v>ALTO</v>
      </c>
      <c r="AB162" s="130">
        <f t="shared" si="18"/>
        <v>0.17</v>
      </c>
      <c r="AC162" s="78"/>
      <c r="AD162" s="131">
        <f t="shared" si="19"/>
        <v>1.2155000000000002</v>
      </c>
      <c r="AE162" s="131">
        <f t="shared" si="20"/>
        <v>0.19040000000000004</v>
      </c>
      <c r="AF162" s="131">
        <f t="shared" si="21"/>
        <v>7.4800000000000005E-2</v>
      </c>
      <c r="AG162" s="131">
        <f t="shared" si="22"/>
        <v>2.7200000000000002E-2</v>
      </c>
    </row>
    <row r="163" spans="1:33" ht="409.5" hidden="1" x14ac:dyDescent="0.25">
      <c r="A163" s="30" t="s">
        <v>26</v>
      </c>
      <c r="B163" s="30" t="s">
        <v>27</v>
      </c>
      <c r="C163" s="30" t="s">
        <v>94</v>
      </c>
      <c r="D163" s="32" t="s">
        <v>326</v>
      </c>
      <c r="E163" s="32" t="s">
        <v>795</v>
      </c>
      <c r="F163" s="76" t="s">
        <v>334</v>
      </c>
      <c r="G163" s="32" t="s">
        <v>25</v>
      </c>
      <c r="H163" s="32" t="s">
        <v>328</v>
      </c>
      <c r="I163" s="32">
        <v>7.15</v>
      </c>
      <c r="J163" s="32">
        <v>1.1200000000000001</v>
      </c>
      <c r="K163" s="32">
        <v>0.44</v>
      </c>
      <c r="L163" s="6">
        <v>0.16</v>
      </c>
      <c r="M163" s="77">
        <v>46</v>
      </c>
      <c r="N163" s="77" t="s">
        <v>332</v>
      </c>
      <c r="O163" s="77" t="s">
        <v>335</v>
      </c>
      <c r="P163" s="36">
        <v>44198</v>
      </c>
      <c r="Q163" s="57">
        <v>12</v>
      </c>
      <c r="R163" s="56">
        <v>0.22</v>
      </c>
      <c r="S163" s="56">
        <v>0.32</v>
      </c>
      <c r="T163" s="56">
        <v>0.22</v>
      </c>
      <c r="U163" s="56">
        <v>0.24</v>
      </c>
      <c r="V163" s="83">
        <f t="shared" si="23"/>
        <v>0.22</v>
      </c>
      <c r="W163" s="79" t="s">
        <v>550</v>
      </c>
      <c r="X163" s="118">
        <f>10/10</f>
        <v>1</v>
      </c>
      <c r="Y163" s="98" t="s">
        <v>699</v>
      </c>
      <c r="Z163" s="79"/>
      <c r="AA163" s="78" t="str">
        <f t="shared" si="17"/>
        <v>ALTO</v>
      </c>
      <c r="AB163" s="130">
        <f t="shared" si="18"/>
        <v>0.22</v>
      </c>
      <c r="AC163" s="78"/>
      <c r="AD163" s="131">
        <f t="shared" si="19"/>
        <v>1.5730000000000002</v>
      </c>
      <c r="AE163" s="131">
        <f t="shared" si="20"/>
        <v>0.24640000000000004</v>
      </c>
      <c r="AF163" s="131">
        <f t="shared" si="21"/>
        <v>9.6799999999999997E-2</v>
      </c>
      <c r="AG163" s="131">
        <f t="shared" si="22"/>
        <v>3.5200000000000002E-2</v>
      </c>
    </row>
    <row r="164" spans="1:33" ht="210" hidden="1" x14ac:dyDescent="0.25">
      <c r="A164" s="30" t="s">
        <v>26</v>
      </c>
      <c r="B164" s="30" t="s">
        <v>27</v>
      </c>
      <c r="C164" s="30" t="s">
        <v>94</v>
      </c>
      <c r="D164" s="32" t="s">
        <v>326</v>
      </c>
      <c r="E164" s="32" t="s">
        <v>795</v>
      </c>
      <c r="F164" s="76" t="s">
        <v>336</v>
      </c>
      <c r="G164" s="32" t="s">
        <v>25</v>
      </c>
      <c r="H164" s="32" t="s">
        <v>328</v>
      </c>
      <c r="I164" s="32">
        <v>7.15</v>
      </c>
      <c r="J164" s="32">
        <v>1.1200000000000001</v>
      </c>
      <c r="K164" s="32">
        <v>0.44</v>
      </c>
      <c r="L164" s="6">
        <v>0.16</v>
      </c>
      <c r="M164" s="77">
        <v>40</v>
      </c>
      <c r="N164" s="77" t="s">
        <v>332</v>
      </c>
      <c r="O164" s="77" t="s">
        <v>337</v>
      </c>
      <c r="P164" s="36">
        <v>44256</v>
      </c>
      <c r="Q164" s="57">
        <v>10</v>
      </c>
      <c r="R164" s="56">
        <v>0.1</v>
      </c>
      <c r="S164" s="56">
        <v>0.3</v>
      </c>
      <c r="T164" s="56">
        <v>0.3</v>
      </c>
      <c r="U164" s="56">
        <v>0.3</v>
      </c>
      <c r="V164" s="83">
        <f t="shared" si="23"/>
        <v>0.1</v>
      </c>
      <c r="W164" s="79" t="s">
        <v>550</v>
      </c>
      <c r="X164" s="118">
        <f>4/4</f>
        <v>1</v>
      </c>
      <c r="Y164" s="98" t="s">
        <v>700</v>
      </c>
      <c r="Z164" s="79"/>
      <c r="AA164" s="78" t="str">
        <f t="shared" si="17"/>
        <v>ALTO</v>
      </c>
      <c r="AB164" s="130">
        <f t="shared" si="18"/>
        <v>0.1</v>
      </c>
      <c r="AC164" s="78"/>
      <c r="AD164" s="131">
        <f t="shared" si="19"/>
        <v>0.71500000000000008</v>
      </c>
      <c r="AE164" s="131">
        <f t="shared" si="20"/>
        <v>0.11200000000000002</v>
      </c>
      <c r="AF164" s="131">
        <f t="shared" si="21"/>
        <v>4.4000000000000004E-2</v>
      </c>
      <c r="AG164" s="131">
        <f t="shared" si="22"/>
        <v>1.6E-2</v>
      </c>
    </row>
    <row r="165" spans="1:33" ht="240" hidden="1" x14ac:dyDescent="0.25">
      <c r="A165" s="30" t="s">
        <v>26</v>
      </c>
      <c r="B165" s="30" t="s">
        <v>27</v>
      </c>
      <c r="C165" s="30" t="s">
        <v>94</v>
      </c>
      <c r="D165" s="32" t="s">
        <v>326</v>
      </c>
      <c r="E165" s="32" t="s">
        <v>795</v>
      </c>
      <c r="F165" s="76" t="s">
        <v>338</v>
      </c>
      <c r="G165" s="32" t="s">
        <v>25</v>
      </c>
      <c r="H165" s="32" t="s">
        <v>328</v>
      </c>
      <c r="I165" s="32">
        <v>7.14</v>
      </c>
      <c r="J165" s="32">
        <v>1.1200000000000001</v>
      </c>
      <c r="K165" s="32">
        <v>0.44</v>
      </c>
      <c r="L165" s="6">
        <v>0.16</v>
      </c>
      <c r="M165" s="77">
        <v>96</v>
      </c>
      <c r="N165" s="77" t="s">
        <v>332</v>
      </c>
      <c r="O165" s="77" t="s">
        <v>339</v>
      </c>
      <c r="P165" s="36">
        <v>44198</v>
      </c>
      <c r="Q165" s="57">
        <v>12</v>
      </c>
      <c r="R165" s="56">
        <v>0.28000000000000003</v>
      </c>
      <c r="S165" s="56">
        <v>0.26</v>
      </c>
      <c r="T165" s="56">
        <v>0.24</v>
      </c>
      <c r="U165" s="56">
        <v>0.22</v>
      </c>
      <c r="V165" s="83">
        <f t="shared" si="23"/>
        <v>0.28000000000000003</v>
      </c>
      <c r="W165" s="79" t="s">
        <v>550</v>
      </c>
      <c r="X165" s="118">
        <f>27/27</f>
        <v>1</v>
      </c>
      <c r="Y165" s="82" t="s">
        <v>701</v>
      </c>
      <c r="Z165" s="79"/>
      <c r="AA165" s="78" t="str">
        <f t="shared" si="17"/>
        <v>ALTO</v>
      </c>
      <c r="AB165" s="130">
        <f t="shared" si="18"/>
        <v>0.28000000000000003</v>
      </c>
      <c r="AC165" s="78"/>
      <c r="AD165" s="131">
        <f t="shared" si="19"/>
        <v>1.9992000000000001</v>
      </c>
      <c r="AE165" s="131">
        <f t="shared" si="20"/>
        <v>0.31360000000000005</v>
      </c>
      <c r="AF165" s="131">
        <f t="shared" si="21"/>
        <v>0.12320000000000002</v>
      </c>
      <c r="AG165" s="131">
        <f t="shared" si="22"/>
        <v>4.4800000000000006E-2</v>
      </c>
    </row>
    <row r="166" spans="1:33" ht="153" hidden="1" x14ac:dyDescent="0.25">
      <c r="A166" s="30" t="s">
        <v>26</v>
      </c>
      <c r="B166" s="30" t="s">
        <v>27</v>
      </c>
      <c r="C166" s="30" t="s">
        <v>94</v>
      </c>
      <c r="D166" s="32" t="s">
        <v>326</v>
      </c>
      <c r="E166" s="32" t="s">
        <v>795</v>
      </c>
      <c r="F166" s="76" t="s">
        <v>340</v>
      </c>
      <c r="G166" s="32" t="s">
        <v>25</v>
      </c>
      <c r="H166" s="32" t="s">
        <v>328</v>
      </c>
      <c r="I166" s="32">
        <v>7.14</v>
      </c>
      <c r="J166" s="32">
        <v>1.1200000000000001</v>
      </c>
      <c r="K166" s="32">
        <v>0.44</v>
      </c>
      <c r="L166" s="6">
        <v>0.16</v>
      </c>
      <c r="M166" s="77">
        <v>13</v>
      </c>
      <c r="N166" s="77" t="s">
        <v>332</v>
      </c>
      <c r="O166" s="77" t="s">
        <v>341</v>
      </c>
      <c r="P166" s="36">
        <v>44198</v>
      </c>
      <c r="Q166" s="57">
        <v>12</v>
      </c>
      <c r="R166" s="56">
        <v>0.31</v>
      </c>
      <c r="S166" s="56">
        <v>0.23</v>
      </c>
      <c r="T166" s="56">
        <v>0.23</v>
      </c>
      <c r="U166" s="56">
        <v>0.23</v>
      </c>
      <c r="V166" s="83">
        <f t="shared" si="23"/>
        <v>0.31</v>
      </c>
      <c r="W166" s="79" t="s">
        <v>550</v>
      </c>
      <c r="X166" s="118">
        <f>4/4</f>
        <v>1</v>
      </c>
      <c r="Y166" s="97" t="s">
        <v>702</v>
      </c>
      <c r="Z166" s="79"/>
      <c r="AA166" s="78" t="str">
        <f t="shared" si="17"/>
        <v>ALTO</v>
      </c>
      <c r="AB166" s="130">
        <f t="shared" si="18"/>
        <v>0.31</v>
      </c>
      <c r="AC166" s="78"/>
      <c r="AD166" s="131">
        <f t="shared" si="19"/>
        <v>2.2134</v>
      </c>
      <c r="AE166" s="131">
        <f t="shared" si="20"/>
        <v>0.34720000000000001</v>
      </c>
      <c r="AF166" s="131">
        <f t="shared" si="21"/>
        <v>0.13639999999999999</v>
      </c>
      <c r="AG166" s="131">
        <f t="shared" si="22"/>
        <v>4.9599999999999998E-2</v>
      </c>
    </row>
    <row r="167" spans="1:33" ht="153" hidden="1" x14ac:dyDescent="0.25">
      <c r="A167" s="30" t="s">
        <v>26</v>
      </c>
      <c r="B167" s="30" t="s">
        <v>27</v>
      </c>
      <c r="C167" s="30" t="s">
        <v>94</v>
      </c>
      <c r="D167" s="32" t="s">
        <v>326</v>
      </c>
      <c r="E167" s="32" t="s">
        <v>795</v>
      </c>
      <c r="F167" s="76" t="s">
        <v>342</v>
      </c>
      <c r="G167" s="32" t="s">
        <v>25</v>
      </c>
      <c r="H167" s="32" t="s">
        <v>328</v>
      </c>
      <c r="I167" s="32">
        <v>7.14</v>
      </c>
      <c r="J167" s="32">
        <v>1.1200000000000001</v>
      </c>
      <c r="K167" s="32">
        <v>0.44</v>
      </c>
      <c r="L167" s="6">
        <v>0.16</v>
      </c>
      <c r="M167" s="77">
        <v>13</v>
      </c>
      <c r="N167" s="77" t="s">
        <v>332</v>
      </c>
      <c r="O167" s="77" t="s">
        <v>341</v>
      </c>
      <c r="P167" s="36">
        <v>44198</v>
      </c>
      <c r="Q167" s="57">
        <v>12</v>
      </c>
      <c r="R167" s="56">
        <v>0.31</v>
      </c>
      <c r="S167" s="56">
        <v>0.23</v>
      </c>
      <c r="T167" s="56">
        <v>0.23</v>
      </c>
      <c r="U167" s="56">
        <v>0.23</v>
      </c>
      <c r="V167" s="83">
        <f t="shared" si="23"/>
        <v>0.31</v>
      </c>
      <c r="W167" s="79" t="s">
        <v>550</v>
      </c>
      <c r="X167" s="118">
        <f>4/4</f>
        <v>1</v>
      </c>
      <c r="Y167" s="97" t="s">
        <v>703</v>
      </c>
      <c r="Z167" s="79"/>
      <c r="AA167" s="78" t="str">
        <f t="shared" si="17"/>
        <v>ALTO</v>
      </c>
      <c r="AB167" s="130">
        <f t="shared" si="18"/>
        <v>0.31</v>
      </c>
      <c r="AC167" s="78"/>
      <c r="AD167" s="131">
        <f t="shared" si="19"/>
        <v>2.2134</v>
      </c>
      <c r="AE167" s="131">
        <f t="shared" si="20"/>
        <v>0.34720000000000001</v>
      </c>
      <c r="AF167" s="131">
        <f t="shared" si="21"/>
        <v>0.13639999999999999</v>
      </c>
      <c r="AG167" s="131">
        <f t="shared" si="22"/>
        <v>4.9599999999999998E-2</v>
      </c>
    </row>
    <row r="168" spans="1:33" ht="153" hidden="1" x14ac:dyDescent="0.25">
      <c r="A168" s="30" t="s">
        <v>26</v>
      </c>
      <c r="B168" s="30" t="s">
        <v>27</v>
      </c>
      <c r="C168" s="30" t="s">
        <v>94</v>
      </c>
      <c r="D168" s="32" t="s">
        <v>326</v>
      </c>
      <c r="E168" s="32" t="s">
        <v>795</v>
      </c>
      <c r="F168" s="76" t="s">
        <v>343</v>
      </c>
      <c r="G168" s="32" t="s">
        <v>25</v>
      </c>
      <c r="H168" s="32" t="s">
        <v>344</v>
      </c>
      <c r="I168" s="32">
        <v>7.14</v>
      </c>
      <c r="J168" s="32">
        <v>1.1200000000000001</v>
      </c>
      <c r="K168" s="32">
        <v>0.44</v>
      </c>
      <c r="L168" s="6">
        <v>0.16</v>
      </c>
      <c r="M168" s="77">
        <v>11</v>
      </c>
      <c r="N168" s="77" t="s">
        <v>345</v>
      </c>
      <c r="O168" s="77" t="s">
        <v>346</v>
      </c>
      <c r="P168" s="36">
        <v>44228</v>
      </c>
      <c r="Q168" s="57">
        <v>11</v>
      </c>
      <c r="R168" s="56">
        <v>0.25</v>
      </c>
      <c r="S168" s="56">
        <v>0.25</v>
      </c>
      <c r="T168" s="56">
        <v>0.25</v>
      </c>
      <c r="U168" s="56">
        <v>0.25</v>
      </c>
      <c r="V168" s="83">
        <f t="shared" si="23"/>
        <v>0.25</v>
      </c>
      <c r="W168" s="79" t="s">
        <v>550</v>
      </c>
      <c r="X168" s="118">
        <f>6/6</f>
        <v>1</v>
      </c>
      <c r="Y168" s="97" t="s">
        <v>704</v>
      </c>
      <c r="Z168" s="79"/>
      <c r="AA168" s="78" t="str">
        <f t="shared" si="17"/>
        <v>ALTO</v>
      </c>
      <c r="AB168" s="130">
        <f t="shared" si="18"/>
        <v>0.25</v>
      </c>
      <c r="AC168" s="78"/>
      <c r="AD168" s="131">
        <f t="shared" si="19"/>
        <v>1.7849999999999999</v>
      </c>
      <c r="AE168" s="131">
        <f t="shared" si="20"/>
        <v>0.28000000000000003</v>
      </c>
      <c r="AF168" s="131">
        <f t="shared" si="21"/>
        <v>0.11</v>
      </c>
      <c r="AG168" s="131">
        <f t="shared" si="22"/>
        <v>0.04</v>
      </c>
    </row>
    <row r="169" spans="1:33" ht="76.5" hidden="1" x14ac:dyDescent="0.25">
      <c r="A169" s="72" t="s">
        <v>26</v>
      </c>
      <c r="B169" s="72" t="s">
        <v>27</v>
      </c>
      <c r="C169" s="72" t="s">
        <v>28</v>
      </c>
      <c r="D169" s="11" t="s">
        <v>326</v>
      </c>
      <c r="E169" s="32" t="s">
        <v>795</v>
      </c>
      <c r="F169" s="11" t="s">
        <v>33</v>
      </c>
      <c r="G169" s="11" t="s">
        <v>25</v>
      </c>
      <c r="H169" s="12" t="s">
        <v>328</v>
      </c>
      <c r="I169" s="32">
        <v>7.14</v>
      </c>
      <c r="J169" s="32">
        <v>1.1200000000000001</v>
      </c>
      <c r="K169" s="32">
        <v>0.44</v>
      </c>
      <c r="L169" s="6">
        <v>0.16</v>
      </c>
      <c r="M169" s="12">
        <v>3</v>
      </c>
      <c r="N169" s="12" t="s">
        <v>34</v>
      </c>
      <c r="O169" s="12" t="s">
        <v>35</v>
      </c>
      <c r="P169" s="13">
        <v>44256</v>
      </c>
      <c r="Q169" s="14">
        <v>9</v>
      </c>
      <c r="R169" s="15">
        <v>0.25</v>
      </c>
      <c r="S169" s="15">
        <v>0.25</v>
      </c>
      <c r="T169" s="15">
        <v>0.25</v>
      </c>
      <c r="U169" s="15">
        <v>0.25</v>
      </c>
      <c r="V169" s="83">
        <f t="shared" si="23"/>
        <v>0.25</v>
      </c>
      <c r="W169" s="79" t="s">
        <v>550</v>
      </c>
      <c r="X169" s="118">
        <f>1/1</f>
        <v>1</v>
      </c>
      <c r="Y169" s="82" t="s">
        <v>705</v>
      </c>
      <c r="Z169" s="79"/>
      <c r="AA169" s="78" t="str">
        <f t="shared" si="17"/>
        <v>ALTO</v>
      </c>
      <c r="AB169" s="130">
        <f t="shared" si="18"/>
        <v>0.25</v>
      </c>
      <c r="AC169" s="78"/>
      <c r="AD169" s="131">
        <f t="shared" si="19"/>
        <v>1.7849999999999999</v>
      </c>
      <c r="AE169" s="131">
        <f t="shared" si="20"/>
        <v>0.28000000000000003</v>
      </c>
      <c r="AF169" s="131">
        <f t="shared" si="21"/>
        <v>0.11</v>
      </c>
      <c r="AG169" s="131">
        <f t="shared" si="22"/>
        <v>0.04</v>
      </c>
    </row>
    <row r="170" spans="1:33" ht="76.5" hidden="1" x14ac:dyDescent="0.25">
      <c r="A170" s="72" t="s">
        <v>26</v>
      </c>
      <c r="B170" s="72" t="s">
        <v>27</v>
      </c>
      <c r="C170" s="72" t="s">
        <v>28</v>
      </c>
      <c r="D170" s="11" t="s">
        <v>326</v>
      </c>
      <c r="E170" s="32" t="s">
        <v>795</v>
      </c>
      <c r="F170" s="11" t="s">
        <v>36</v>
      </c>
      <c r="G170" s="11" t="s">
        <v>25</v>
      </c>
      <c r="H170" s="12" t="s">
        <v>328</v>
      </c>
      <c r="I170" s="32">
        <v>7.14</v>
      </c>
      <c r="J170" s="32">
        <v>1.1200000000000001</v>
      </c>
      <c r="K170" s="32">
        <v>0.44</v>
      </c>
      <c r="L170" s="6">
        <v>0.16</v>
      </c>
      <c r="M170" s="12">
        <v>2</v>
      </c>
      <c r="N170" s="12" t="s">
        <v>37</v>
      </c>
      <c r="O170" s="12" t="s">
        <v>38</v>
      </c>
      <c r="P170" s="13">
        <v>44287</v>
      </c>
      <c r="Q170" s="14">
        <v>9</v>
      </c>
      <c r="R170" s="15"/>
      <c r="S170" s="15">
        <v>0.5</v>
      </c>
      <c r="T170" s="15"/>
      <c r="U170" s="15">
        <v>0.5</v>
      </c>
      <c r="V170" s="83">
        <f t="shared" si="23"/>
        <v>0</v>
      </c>
      <c r="W170" s="79" t="s">
        <v>549</v>
      </c>
      <c r="X170" s="100"/>
      <c r="Y170" s="79"/>
      <c r="Z170" s="79"/>
      <c r="AA170" s="78" t="str">
        <f t="shared" si="17"/>
        <v>BAJO</v>
      </c>
      <c r="AB170" s="130">
        <f t="shared" si="18"/>
        <v>0</v>
      </c>
      <c r="AC170" s="78"/>
      <c r="AD170" s="131">
        <f t="shared" si="19"/>
        <v>0</v>
      </c>
      <c r="AE170" s="131">
        <f t="shared" si="20"/>
        <v>0</v>
      </c>
      <c r="AF170" s="131">
        <f t="shared" si="21"/>
        <v>0</v>
      </c>
      <c r="AG170" s="131">
        <f t="shared" si="22"/>
        <v>0</v>
      </c>
    </row>
    <row r="171" spans="1:33" ht="76.5" hidden="1" x14ac:dyDescent="0.25">
      <c r="A171" s="72" t="s">
        <v>26</v>
      </c>
      <c r="B171" s="72" t="s">
        <v>27</v>
      </c>
      <c r="C171" s="72" t="s">
        <v>28</v>
      </c>
      <c r="D171" s="11" t="s">
        <v>326</v>
      </c>
      <c r="E171" s="32" t="s">
        <v>795</v>
      </c>
      <c r="F171" s="11" t="s">
        <v>39</v>
      </c>
      <c r="G171" s="11" t="s">
        <v>25</v>
      </c>
      <c r="H171" s="12" t="s">
        <v>328</v>
      </c>
      <c r="I171" s="32">
        <v>7.14</v>
      </c>
      <c r="J171" s="32">
        <v>1.1100000000000001</v>
      </c>
      <c r="K171" s="32">
        <v>0.44</v>
      </c>
      <c r="L171" s="6">
        <v>0.16</v>
      </c>
      <c r="M171" s="12">
        <v>1</v>
      </c>
      <c r="N171" s="12" t="s">
        <v>40</v>
      </c>
      <c r="O171" s="12" t="s">
        <v>41</v>
      </c>
      <c r="P171" s="13">
        <v>44378</v>
      </c>
      <c r="Q171" s="14">
        <v>9</v>
      </c>
      <c r="R171" s="15"/>
      <c r="S171" s="15"/>
      <c r="T171" s="15">
        <v>1</v>
      </c>
      <c r="U171" s="15"/>
      <c r="V171" s="83">
        <f t="shared" si="23"/>
        <v>0</v>
      </c>
      <c r="W171" s="79" t="s">
        <v>549</v>
      </c>
      <c r="X171" s="100"/>
      <c r="Y171" s="79"/>
      <c r="Z171" s="79"/>
      <c r="AA171" s="78" t="str">
        <f t="shared" si="17"/>
        <v>BAJO</v>
      </c>
      <c r="AB171" s="130">
        <f t="shared" si="18"/>
        <v>0</v>
      </c>
      <c r="AC171" s="78"/>
      <c r="AD171" s="131">
        <f t="shared" si="19"/>
        <v>0</v>
      </c>
      <c r="AE171" s="131">
        <f t="shared" si="20"/>
        <v>0</v>
      </c>
      <c r="AF171" s="131">
        <f t="shared" si="21"/>
        <v>0</v>
      </c>
      <c r="AG171" s="131">
        <f t="shared" si="22"/>
        <v>0</v>
      </c>
    </row>
    <row r="172" spans="1:33" ht="76.5" hidden="1" x14ac:dyDescent="0.25">
      <c r="A172" s="72" t="s">
        <v>26</v>
      </c>
      <c r="B172" s="72" t="s">
        <v>27</v>
      </c>
      <c r="C172" s="72" t="s">
        <v>28</v>
      </c>
      <c r="D172" s="11" t="s">
        <v>326</v>
      </c>
      <c r="E172" s="32" t="s">
        <v>795</v>
      </c>
      <c r="F172" s="11" t="s">
        <v>42</v>
      </c>
      <c r="G172" s="11" t="s">
        <v>25</v>
      </c>
      <c r="H172" s="12" t="s">
        <v>328</v>
      </c>
      <c r="I172" s="32">
        <v>7.14</v>
      </c>
      <c r="J172" s="32">
        <v>1.1100000000000001</v>
      </c>
      <c r="K172" s="32">
        <v>0.44</v>
      </c>
      <c r="L172" s="6">
        <v>0.16</v>
      </c>
      <c r="M172" s="12">
        <v>3</v>
      </c>
      <c r="N172" s="12" t="s">
        <v>43</v>
      </c>
      <c r="O172" s="12" t="s">
        <v>44</v>
      </c>
      <c r="P172" s="13">
        <v>44287</v>
      </c>
      <c r="Q172" s="14">
        <v>9</v>
      </c>
      <c r="R172" s="15"/>
      <c r="S172" s="15">
        <v>0.33</v>
      </c>
      <c r="T172" s="15">
        <v>0.33</v>
      </c>
      <c r="U172" s="15">
        <v>0.34</v>
      </c>
      <c r="V172" s="83">
        <f t="shared" si="23"/>
        <v>0</v>
      </c>
      <c r="W172" s="79" t="s">
        <v>549</v>
      </c>
      <c r="X172" s="100"/>
      <c r="Y172" s="79"/>
      <c r="Z172" s="79"/>
      <c r="AA172" s="78" t="str">
        <f t="shared" si="17"/>
        <v>BAJO</v>
      </c>
      <c r="AB172" s="130">
        <f t="shared" si="18"/>
        <v>0</v>
      </c>
      <c r="AC172" s="78"/>
      <c r="AD172" s="131">
        <f t="shared" si="19"/>
        <v>0</v>
      </c>
      <c r="AE172" s="131">
        <f t="shared" si="20"/>
        <v>0</v>
      </c>
      <c r="AF172" s="131">
        <f t="shared" si="21"/>
        <v>0</v>
      </c>
      <c r="AG172" s="131">
        <f t="shared" si="22"/>
        <v>0</v>
      </c>
    </row>
    <row r="173" spans="1:33" ht="76.5" hidden="1" x14ac:dyDescent="0.25">
      <c r="A173" s="72" t="s">
        <v>26</v>
      </c>
      <c r="B173" s="72" t="s">
        <v>27</v>
      </c>
      <c r="C173" s="72" t="s">
        <v>28</v>
      </c>
      <c r="D173" s="11" t="s">
        <v>326</v>
      </c>
      <c r="E173" s="32" t="s">
        <v>795</v>
      </c>
      <c r="F173" s="11" t="s">
        <v>45</v>
      </c>
      <c r="G173" s="11" t="s">
        <v>25</v>
      </c>
      <c r="H173" s="12" t="s">
        <v>328</v>
      </c>
      <c r="I173" s="32">
        <v>7.14</v>
      </c>
      <c r="J173" s="32">
        <v>1.1100000000000001</v>
      </c>
      <c r="K173" s="32">
        <v>0.44</v>
      </c>
      <c r="L173" s="6">
        <v>0.16</v>
      </c>
      <c r="M173" s="12">
        <v>3</v>
      </c>
      <c r="N173" s="12" t="s">
        <v>46</v>
      </c>
      <c r="O173" s="12" t="s">
        <v>47</v>
      </c>
      <c r="P173" s="13">
        <v>44287</v>
      </c>
      <c r="Q173" s="14">
        <v>9</v>
      </c>
      <c r="R173" s="15"/>
      <c r="S173" s="15">
        <v>0.33</v>
      </c>
      <c r="T173" s="15">
        <v>0.33</v>
      </c>
      <c r="U173" s="15">
        <v>0.34</v>
      </c>
      <c r="V173" s="83">
        <f t="shared" si="23"/>
        <v>0</v>
      </c>
      <c r="W173" s="79" t="s">
        <v>549</v>
      </c>
      <c r="X173" s="100"/>
      <c r="Y173" s="79"/>
      <c r="Z173" s="79"/>
      <c r="AA173" s="78" t="str">
        <f t="shared" si="17"/>
        <v>BAJO</v>
      </c>
      <c r="AB173" s="130">
        <f t="shared" si="18"/>
        <v>0</v>
      </c>
      <c r="AC173" s="78"/>
      <c r="AD173" s="131">
        <f t="shared" si="19"/>
        <v>0</v>
      </c>
      <c r="AE173" s="131">
        <f t="shared" si="20"/>
        <v>0</v>
      </c>
      <c r="AF173" s="131">
        <f t="shared" si="21"/>
        <v>0</v>
      </c>
      <c r="AG173" s="131">
        <f t="shared" si="22"/>
        <v>0</v>
      </c>
    </row>
    <row r="174" spans="1:33" ht="76.5" hidden="1" x14ac:dyDescent="0.25">
      <c r="A174" s="72" t="s">
        <v>26</v>
      </c>
      <c r="B174" s="72" t="s">
        <v>27</v>
      </c>
      <c r="C174" s="72" t="s">
        <v>28</v>
      </c>
      <c r="D174" s="11" t="s">
        <v>326</v>
      </c>
      <c r="E174" s="32" t="s">
        <v>795</v>
      </c>
      <c r="F174" s="11" t="s">
        <v>48</v>
      </c>
      <c r="G174" s="11" t="s">
        <v>25</v>
      </c>
      <c r="H174" s="12" t="s">
        <v>328</v>
      </c>
      <c r="I174" s="32">
        <v>7.14</v>
      </c>
      <c r="J174" s="32">
        <v>1.1100000000000001</v>
      </c>
      <c r="K174" s="32">
        <v>0.44</v>
      </c>
      <c r="L174" s="6">
        <v>0.16</v>
      </c>
      <c r="M174" s="16">
        <v>1</v>
      </c>
      <c r="N174" s="12" t="s">
        <v>30</v>
      </c>
      <c r="O174" s="12" t="s">
        <v>31</v>
      </c>
      <c r="P174" s="13">
        <v>44256</v>
      </c>
      <c r="Q174" s="14">
        <v>9</v>
      </c>
      <c r="R174" s="15"/>
      <c r="S174" s="15"/>
      <c r="T174" s="15"/>
      <c r="U174" s="15">
        <v>1</v>
      </c>
      <c r="V174" s="83">
        <f t="shared" si="23"/>
        <v>0</v>
      </c>
      <c r="W174" s="79" t="s">
        <v>549</v>
      </c>
      <c r="X174" s="100"/>
      <c r="Y174" s="79"/>
      <c r="Z174" s="79"/>
      <c r="AA174" s="78" t="str">
        <f t="shared" si="17"/>
        <v>BAJO</v>
      </c>
      <c r="AB174" s="130">
        <f t="shared" si="18"/>
        <v>0</v>
      </c>
      <c r="AC174" s="78"/>
      <c r="AD174" s="131">
        <f t="shared" si="19"/>
        <v>0</v>
      </c>
      <c r="AE174" s="131">
        <f t="shared" si="20"/>
        <v>0</v>
      </c>
      <c r="AF174" s="131">
        <f t="shared" si="21"/>
        <v>0</v>
      </c>
      <c r="AG174" s="131">
        <f t="shared" si="22"/>
        <v>0</v>
      </c>
    </row>
    <row r="175" spans="1:33" ht="165.75" hidden="1" x14ac:dyDescent="0.25">
      <c r="A175" s="30" t="s">
        <v>26</v>
      </c>
      <c r="B175" s="30" t="s">
        <v>27</v>
      </c>
      <c r="C175" s="30" t="s">
        <v>94</v>
      </c>
      <c r="D175" s="31" t="s">
        <v>347</v>
      </c>
      <c r="E175" s="32" t="s">
        <v>795</v>
      </c>
      <c r="F175" s="31" t="s">
        <v>348</v>
      </c>
      <c r="G175" s="31" t="s">
        <v>349</v>
      </c>
      <c r="H175" s="32" t="s">
        <v>350</v>
      </c>
      <c r="I175" s="32">
        <v>8.34</v>
      </c>
      <c r="J175" s="32">
        <v>1.1100000000000001</v>
      </c>
      <c r="K175" s="32">
        <v>0.44</v>
      </c>
      <c r="L175" s="6">
        <v>0.16</v>
      </c>
      <c r="M175" s="42">
        <v>1</v>
      </c>
      <c r="N175" s="32" t="s">
        <v>351</v>
      </c>
      <c r="O175" s="32" t="s">
        <v>352</v>
      </c>
      <c r="P175" s="36">
        <v>44198</v>
      </c>
      <c r="Q175" s="32">
        <v>1</v>
      </c>
      <c r="R175" s="27">
        <v>1</v>
      </c>
      <c r="S175" s="27"/>
      <c r="T175" s="27"/>
      <c r="U175" s="27"/>
      <c r="V175" s="83">
        <f t="shared" si="23"/>
        <v>1</v>
      </c>
      <c r="W175" s="79" t="s">
        <v>553</v>
      </c>
      <c r="X175" s="109">
        <f>3/3</f>
        <v>1</v>
      </c>
      <c r="Y175" s="110" t="s">
        <v>718</v>
      </c>
      <c r="Z175" s="79"/>
      <c r="AA175" s="78" t="str">
        <f t="shared" si="17"/>
        <v>ALTO</v>
      </c>
      <c r="AB175" s="130">
        <f t="shared" si="18"/>
        <v>1</v>
      </c>
      <c r="AC175" s="78"/>
      <c r="AD175" s="131">
        <f t="shared" si="19"/>
        <v>8.34</v>
      </c>
      <c r="AE175" s="131">
        <f t="shared" si="20"/>
        <v>1.1100000000000001</v>
      </c>
      <c r="AF175" s="131">
        <f t="shared" si="21"/>
        <v>0.44</v>
      </c>
      <c r="AG175" s="131">
        <f t="shared" si="22"/>
        <v>0.16</v>
      </c>
    </row>
    <row r="176" spans="1:33" ht="153" hidden="1" x14ac:dyDescent="0.25">
      <c r="A176" s="30" t="s">
        <v>26</v>
      </c>
      <c r="B176" s="30" t="s">
        <v>27</v>
      </c>
      <c r="C176" s="30" t="s">
        <v>94</v>
      </c>
      <c r="D176" s="31" t="s">
        <v>347</v>
      </c>
      <c r="E176" s="32" t="s">
        <v>795</v>
      </c>
      <c r="F176" s="31" t="s">
        <v>353</v>
      </c>
      <c r="G176" s="31" t="s">
        <v>349</v>
      </c>
      <c r="H176" s="32" t="s">
        <v>354</v>
      </c>
      <c r="I176" s="32">
        <v>8.34</v>
      </c>
      <c r="J176" s="32">
        <v>1.1100000000000001</v>
      </c>
      <c r="K176" s="32">
        <v>0.44</v>
      </c>
      <c r="L176" s="6">
        <v>0.16</v>
      </c>
      <c r="M176" s="32">
        <v>12</v>
      </c>
      <c r="N176" s="32" t="s">
        <v>355</v>
      </c>
      <c r="O176" s="32" t="s">
        <v>356</v>
      </c>
      <c r="P176" s="36">
        <v>44198</v>
      </c>
      <c r="Q176" s="32">
        <v>12</v>
      </c>
      <c r="R176" s="27">
        <v>0.25</v>
      </c>
      <c r="S176" s="27">
        <v>0.25</v>
      </c>
      <c r="T176" s="27">
        <v>0.25</v>
      </c>
      <c r="U176" s="27">
        <v>0.25</v>
      </c>
      <c r="V176" s="83">
        <f t="shared" si="23"/>
        <v>0.25</v>
      </c>
      <c r="W176" s="79" t="s">
        <v>550</v>
      </c>
      <c r="X176" s="109">
        <f>3/3</f>
        <v>1</v>
      </c>
      <c r="Y176" s="110" t="s">
        <v>719</v>
      </c>
      <c r="Z176" s="79"/>
      <c r="AA176" s="78" t="str">
        <f t="shared" si="17"/>
        <v>ALTO</v>
      </c>
      <c r="AB176" s="130">
        <f t="shared" si="18"/>
        <v>0.25</v>
      </c>
      <c r="AC176" s="78"/>
      <c r="AD176" s="131">
        <f t="shared" si="19"/>
        <v>2.085</v>
      </c>
      <c r="AE176" s="131">
        <f t="shared" si="20"/>
        <v>0.27750000000000002</v>
      </c>
      <c r="AF176" s="131">
        <f t="shared" si="21"/>
        <v>0.11</v>
      </c>
      <c r="AG176" s="131">
        <f t="shared" si="22"/>
        <v>0.04</v>
      </c>
    </row>
    <row r="177" spans="1:33" ht="153" hidden="1" x14ac:dyDescent="0.25">
      <c r="A177" s="30" t="s">
        <v>26</v>
      </c>
      <c r="B177" s="30" t="s">
        <v>27</v>
      </c>
      <c r="C177" s="30" t="s">
        <v>94</v>
      </c>
      <c r="D177" s="31" t="s">
        <v>347</v>
      </c>
      <c r="E177" s="32" t="s">
        <v>795</v>
      </c>
      <c r="F177" s="31" t="s">
        <v>357</v>
      </c>
      <c r="G177" s="31" t="s">
        <v>349</v>
      </c>
      <c r="H177" s="32" t="s">
        <v>350</v>
      </c>
      <c r="I177" s="32">
        <v>8.34</v>
      </c>
      <c r="J177" s="32">
        <v>1.1100000000000001</v>
      </c>
      <c r="K177" s="32">
        <v>0.44</v>
      </c>
      <c r="L177" s="6">
        <v>0.16</v>
      </c>
      <c r="M177" s="32">
        <v>12</v>
      </c>
      <c r="N177" s="32" t="s">
        <v>358</v>
      </c>
      <c r="O177" s="32" t="s">
        <v>359</v>
      </c>
      <c r="P177" s="36">
        <v>44198</v>
      </c>
      <c r="Q177" s="32">
        <v>12</v>
      </c>
      <c r="R177" s="27">
        <v>0.25</v>
      </c>
      <c r="S177" s="27">
        <v>0.25</v>
      </c>
      <c r="T177" s="27">
        <v>0.25</v>
      </c>
      <c r="U177" s="27">
        <v>0.25</v>
      </c>
      <c r="V177" s="83">
        <f t="shared" si="23"/>
        <v>0.25</v>
      </c>
      <c r="W177" s="79" t="s">
        <v>550</v>
      </c>
      <c r="X177" s="109">
        <f>3/3</f>
        <v>1</v>
      </c>
      <c r="Y177" s="110" t="s">
        <v>720</v>
      </c>
      <c r="Z177" s="79"/>
      <c r="AA177" s="78" t="str">
        <f t="shared" si="17"/>
        <v>ALTO</v>
      </c>
      <c r="AB177" s="130">
        <f t="shared" si="18"/>
        <v>0.25</v>
      </c>
      <c r="AC177" s="78"/>
      <c r="AD177" s="131">
        <f t="shared" si="19"/>
        <v>2.085</v>
      </c>
      <c r="AE177" s="131">
        <f t="shared" si="20"/>
        <v>0.27750000000000002</v>
      </c>
      <c r="AF177" s="131">
        <f t="shared" si="21"/>
        <v>0.11</v>
      </c>
      <c r="AG177" s="131">
        <f t="shared" si="22"/>
        <v>0.04</v>
      </c>
    </row>
    <row r="178" spans="1:33" ht="153" hidden="1" x14ac:dyDescent="0.25">
      <c r="A178" s="30" t="s">
        <v>26</v>
      </c>
      <c r="B178" s="30" t="s">
        <v>27</v>
      </c>
      <c r="C178" s="30" t="s">
        <v>94</v>
      </c>
      <c r="D178" s="31" t="s">
        <v>347</v>
      </c>
      <c r="E178" s="32" t="s">
        <v>795</v>
      </c>
      <c r="F178" s="31" t="s">
        <v>360</v>
      </c>
      <c r="G178" s="31" t="s">
        <v>349</v>
      </c>
      <c r="H178" s="32" t="s">
        <v>361</v>
      </c>
      <c r="I178" s="32">
        <v>8.34</v>
      </c>
      <c r="J178" s="32">
        <v>1.1100000000000001</v>
      </c>
      <c r="K178" s="32">
        <v>0.44</v>
      </c>
      <c r="L178" s="6">
        <v>0.16</v>
      </c>
      <c r="M178" s="32">
        <v>4</v>
      </c>
      <c r="N178" s="32" t="s">
        <v>362</v>
      </c>
      <c r="O178" s="32" t="s">
        <v>363</v>
      </c>
      <c r="P178" s="36">
        <v>44198</v>
      </c>
      <c r="Q178" s="37">
        <v>12</v>
      </c>
      <c r="R178" s="27">
        <v>0.25</v>
      </c>
      <c r="S178" s="27">
        <v>0.25</v>
      </c>
      <c r="T178" s="27">
        <v>0.25</v>
      </c>
      <c r="U178" s="27">
        <v>0.25</v>
      </c>
      <c r="V178" s="83">
        <f t="shared" si="23"/>
        <v>0.25</v>
      </c>
      <c r="W178" s="79" t="s">
        <v>550</v>
      </c>
      <c r="X178" s="109">
        <f>1/1</f>
        <v>1</v>
      </c>
      <c r="Y178" s="110" t="s">
        <v>721</v>
      </c>
      <c r="Z178" s="79"/>
      <c r="AA178" s="78" t="str">
        <f t="shared" si="17"/>
        <v>ALTO</v>
      </c>
      <c r="AB178" s="130">
        <f t="shared" si="18"/>
        <v>0.25</v>
      </c>
      <c r="AC178" s="78"/>
      <c r="AD178" s="131">
        <f t="shared" si="19"/>
        <v>2.085</v>
      </c>
      <c r="AE178" s="131">
        <f t="shared" si="20"/>
        <v>0.27750000000000002</v>
      </c>
      <c r="AF178" s="131">
        <f t="shared" si="21"/>
        <v>0.11</v>
      </c>
      <c r="AG178" s="131">
        <f t="shared" si="22"/>
        <v>0.04</v>
      </c>
    </row>
    <row r="179" spans="1:33" ht="165.75" hidden="1" x14ac:dyDescent="0.25">
      <c r="A179" s="30" t="s">
        <v>26</v>
      </c>
      <c r="B179" s="30" t="s">
        <v>27</v>
      </c>
      <c r="C179" s="30" t="s">
        <v>94</v>
      </c>
      <c r="D179" s="31" t="s">
        <v>347</v>
      </c>
      <c r="E179" s="32" t="s">
        <v>795</v>
      </c>
      <c r="F179" s="31" t="s">
        <v>364</v>
      </c>
      <c r="G179" s="31" t="s">
        <v>349</v>
      </c>
      <c r="H179" s="32" t="s">
        <v>350</v>
      </c>
      <c r="I179" s="32">
        <v>8.33</v>
      </c>
      <c r="J179" s="32">
        <v>1.1100000000000001</v>
      </c>
      <c r="K179" s="32">
        <v>0.44</v>
      </c>
      <c r="L179" s="6">
        <v>0.16</v>
      </c>
      <c r="M179" s="32">
        <v>12</v>
      </c>
      <c r="N179" s="32" t="s">
        <v>365</v>
      </c>
      <c r="O179" s="32" t="s">
        <v>366</v>
      </c>
      <c r="P179" s="36">
        <v>44256</v>
      </c>
      <c r="Q179" s="37">
        <v>10</v>
      </c>
      <c r="R179" s="27">
        <v>0.1</v>
      </c>
      <c r="S179" s="27">
        <v>0.3</v>
      </c>
      <c r="T179" s="27">
        <v>0.3</v>
      </c>
      <c r="U179" s="27">
        <v>0.3</v>
      </c>
      <c r="V179" s="83">
        <f t="shared" si="23"/>
        <v>0.1</v>
      </c>
      <c r="W179" s="79" t="s">
        <v>550</v>
      </c>
      <c r="X179" s="109">
        <f>1/1</f>
        <v>1</v>
      </c>
      <c r="Y179" s="110" t="s">
        <v>722</v>
      </c>
      <c r="Z179" s="79"/>
      <c r="AA179" s="78" t="str">
        <f t="shared" si="17"/>
        <v>ALTO</v>
      </c>
      <c r="AB179" s="130">
        <f t="shared" si="18"/>
        <v>0.1</v>
      </c>
      <c r="AC179" s="78"/>
      <c r="AD179" s="131">
        <f t="shared" si="19"/>
        <v>0.83300000000000007</v>
      </c>
      <c r="AE179" s="131">
        <f t="shared" si="20"/>
        <v>0.11100000000000002</v>
      </c>
      <c r="AF179" s="131">
        <f t="shared" si="21"/>
        <v>4.4000000000000004E-2</v>
      </c>
      <c r="AG179" s="131">
        <f t="shared" si="22"/>
        <v>1.6E-2</v>
      </c>
    </row>
    <row r="180" spans="1:33" ht="127.5" hidden="1" x14ac:dyDescent="0.25">
      <c r="A180" s="30" t="s">
        <v>457</v>
      </c>
      <c r="B180" s="30" t="s">
        <v>62</v>
      </c>
      <c r="C180" s="30" t="s">
        <v>63</v>
      </c>
      <c r="D180" s="31" t="s">
        <v>347</v>
      </c>
      <c r="E180" s="32" t="s">
        <v>795</v>
      </c>
      <c r="F180" s="31" t="s">
        <v>367</v>
      </c>
      <c r="G180" s="31" t="s">
        <v>349</v>
      </c>
      <c r="H180" s="32" t="s">
        <v>350</v>
      </c>
      <c r="I180" s="32">
        <v>8.33</v>
      </c>
      <c r="J180" s="32">
        <v>1.1100000000000001</v>
      </c>
      <c r="K180" s="32">
        <v>0.44</v>
      </c>
      <c r="L180" s="12">
        <v>1.67</v>
      </c>
      <c r="M180" s="42" t="s">
        <v>368</v>
      </c>
      <c r="N180" s="32" t="s">
        <v>123</v>
      </c>
      <c r="O180" s="32" t="s">
        <v>369</v>
      </c>
      <c r="P180" s="36">
        <v>44256</v>
      </c>
      <c r="Q180" s="37">
        <v>9</v>
      </c>
      <c r="R180" s="27"/>
      <c r="S180" s="27"/>
      <c r="T180" s="27"/>
      <c r="U180" s="27">
        <v>1</v>
      </c>
      <c r="V180" s="83">
        <f t="shared" si="23"/>
        <v>0</v>
      </c>
      <c r="W180" s="79" t="s">
        <v>549</v>
      </c>
      <c r="X180" s="109"/>
      <c r="Y180" s="110" t="s">
        <v>723</v>
      </c>
      <c r="Z180" s="79"/>
      <c r="AA180" s="78" t="str">
        <f t="shared" si="17"/>
        <v>BAJO</v>
      </c>
      <c r="AB180" s="130">
        <f t="shared" si="18"/>
        <v>0</v>
      </c>
      <c r="AC180" s="78"/>
      <c r="AD180" s="131">
        <f t="shared" si="19"/>
        <v>0</v>
      </c>
      <c r="AE180" s="131">
        <f t="shared" si="20"/>
        <v>0</v>
      </c>
      <c r="AF180" s="131">
        <f t="shared" si="21"/>
        <v>0</v>
      </c>
      <c r="AG180" s="131">
        <f t="shared" si="22"/>
        <v>0</v>
      </c>
    </row>
    <row r="181" spans="1:33" ht="76.5" hidden="1" x14ac:dyDescent="0.25">
      <c r="A181" s="72" t="s">
        <v>26</v>
      </c>
      <c r="B181" s="72" t="s">
        <v>27</v>
      </c>
      <c r="C181" s="72" t="s">
        <v>28</v>
      </c>
      <c r="D181" s="11" t="s">
        <v>347</v>
      </c>
      <c r="E181" s="32" t="s">
        <v>795</v>
      </c>
      <c r="F181" s="11" t="s">
        <v>33</v>
      </c>
      <c r="G181" s="11" t="s">
        <v>25</v>
      </c>
      <c r="H181" s="12" t="s">
        <v>350</v>
      </c>
      <c r="I181" s="32">
        <v>8.33</v>
      </c>
      <c r="J181" s="32">
        <v>1.1100000000000001</v>
      </c>
      <c r="K181" s="32">
        <v>0.44</v>
      </c>
      <c r="L181" s="6">
        <v>0.16</v>
      </c>
      <c r="M181" s="12">
        <v>3</v>
      </c>
      <c r="N181" s="12" t="s">
        <v>34</v>
      </c>
      <c r="O181" s="12" t="s">
        <v>35</v>
      </c>
      <c r="P181" s="13">
        <v>44256</v>
      </c>
      <c r="Q181" s="14">
        <v>9</v>
      </c>
      <c r="R181" s="15">
        <v>0.25</v>
      </c>
      <c r="S181" s="15">
        <v>0.25</v>
      </c>
      <c r="T181" s="15">
        <v>0.25</v>
      </c>
      <c r="U181" s="15">
        <v>0.25</v>
      </c>
      <c r="V181" s="83">
        <f t="shared" si="23"/>
        <v>0.25</v>
      </c>
      <c r="W181" s="79" t="s">
        <v>550</v>
      </c>
      <c r="X181" s="109">
        <f>1/1</f>
        <v>1</v>
      </c>
      <c r="Y181" s="110" t="s">
        <v>724</v>
      </c>
      <c r="Z181" s="79"/>
      <c r="AA181" s="78" t="str">
        <f t="shared" si="17"/>
        <v>ALTO</v>
      </c>
      <c r="AB181" s="130">
        <f t="shared" si="18"/>
        <v>0.25</v>
      </c>
      <c r="AC181" s="78"/>
      <c r="AD181" s="131">
        <f t="shared" si="19"/>
        <v>2.0825</v>
      </c>
      <c r="AE181" s="131">
        <f t="shared" si="20"/>
        <v>0.27750000000000002</v>
      </c>
      <c r="AF181" s="131">
        <f t="shared" si="21"/>
        <v>0.11</v>
      </c>
      <c r="AG181" s="131">
        <f t="shared" si="22"/>
        <v>0.04</v>
      </c>
    </row>
    <row r="182" spans="1:33" ht="76.5" hidden="1" x14ac:dyDescent="0.25">
      <c r="A182" s="72" t="s">
        <v>26</v>
      </c>
      <c r="B182" s="72" t="s">
        <v>27</v>
      </c>
      <c r="C182" s="72" t="s">
        <v>28</v>
      </c>
      <c r="D182" s="11" t="s">
        <v>347</v>
      </c>
      <c r="E182" s="32" t="s">
        <v>795</v>
      </c>
      <c r="F182" s="11" t="s">
        <v>36</v>
      </c>
      <c r="G182" s="11" t="s">
        <v>25</v>
      </c>
      <c r="H182" s="12" t="s">
        <v>350</v>
      </c>
      <c r="I182" s="32">
        <v>8.33</v>
      </c>
      <c r="J182" s="32">
        <v>1.1100000000000001</v>
      </c>
      <c r="K182" s="32">
        <v>0.44</v>
      </c>
      <c r="L182" s="6">
        <v>0.16</v>
      </c>
      <c r="M182" s="12">
        <v>2</v>
      </c>
      <c r="N182" s="12" t="s">
        <v>37</v>
      </c>
      <c r="O182" s="12" t="s">
        <v>38</v>
      </c>
      <c r="P182" s="13">
        <v>44287</v>
      </c>
      <c r="Q182" s="14">
        <v>9</v>
      </c>
      <c r="R182" s="15"/>
      <c r="S182" s="15">
        <v>0.5</v>
      </c>
      <c r="T182" s="15"/>
      <c r="U182" s="15">
        <v>0.5</v>
      </c>
      <c r="V182" s="83">
        <f t="shared" si="23"/>
        <v>0</v>
      </c>
      <c r="W182" s="79" t="s">
        <v>549</v>
      </c>
      <c r="X182" s="109"/>
      <c r="Y182" s="110" t="s">
        <v>725</v>
      </c>
      <c r="Z182" s="79"/>
      <c r="AA182" s="78" t="str">
        <f t="shared" si="17"/>
        <v>BAJO</v>
      </c>
      <c r="AB182" s="130">
        <f t="shared" si="18"/>
        <v>0</v>
      </c>
      <c r="AC182" s="78"/>
      <c r="AD182" s="131">
        <f t="shared" si="19"/>
        <v>0</v>
      </c>
      <c r="AE182" s="131">
        <f t="shared" si="20"/>
        <v>0</v>
      </c>
      <c r="AF182" s="131">
        <f t="shared" si="21"/>
        <v>0</v>
      </c>
      <c r="AG182" s="131">
        <f t="shared" si="22"/>
        <v>0</v>
      </c>
    </row>
    <row r="183" spans="1:33" ht="76.5" hidden="1" x14ac:dyDescent="0.25">
      <c r="A183" s="72" t="s">
        <v>26</v>
      </c>
      <c r="B183" s="72" t="s">
        <v>27</v>
      </c>
      <c r="C183" s="72" t="s">
        <v>28</v>
      </c>
      <c r="D183" s="11" t="s">
        <v>347</v>
      </c>
      <c r="E183" s="32" t="s">
        <v>795</v>
      </c>
      <c r="F183" s="11" t="s">
        <v>39</v>
      </c>
      <c r="G183" s="11" t="s">
        <v>25</v>
      </c>
      <c r="H183" s="12" t="s">
        <v>350</v>
      </c>
      <c r="I183" s="32">
        <v>8.33</v>
      </c>
      <c r="J183" s="32">
        <v>1.1100000000000001</v>
      </c>
      <c r="K183" s="32">
        <v>0.44</v>
      </c>
      <c r="L183" s="6">
        <v>0.16</v>
      </c>
      <c r="M183" s="12">
        <v>1</v>
      </c>
      <c r="N183" s="12" t="s">
        <v>40</v>
      </c>
      <c r="O183" s="12" t="s">
        <v>41</v>
      </c>
      <c r="P183" s="13">
        <v>44378</v>
      </c>
      <c r="Q183" s="14">
        <v>6</v>
      </c>
      <c r="R183" s="15"/>
      <c r="S183" s="15"/>
      <c r="T183" s="15">
        <v>1</v>
      </c>
      <c r="U183" s="15"/>
      <c r="V183" s="83">
        <f t="shared" si="23"/>
        <v>0</v>
      </c>
      <c r="W183" s="79" t="s">
        <v>549</v>
      </c>
      <c r="X183" s="109"/>
      <c r="Y183" s="110" t="s">
        <v>726</v>
      </c>
      <c r="Z183" s="79"/>
      <c r="AA183" s="78" t="str">
        <f t="shared" si="17"/>
        <v>BAJO</v>
      </c>
      <c r="AB183" s="130">
        <f t="shared" si="18"/>
        <v>0</v>
      </c>
      <c r="AC183" s="78"/>
      <c r="AD183" s="131">
        <f t="shared" si="19"/>
        <v>0</v>
      </c>
      <c r="AE183" s="131">
        <f t="shared" si="20"/>
        <v>0</v>
      </c>
      <c r="AF183" s="131">
        <f t="shared" si="21"/>
        <v>0</v>
      </c>
      <c r="AG183" s="131">
        <f t="shared" si="22"/>
        <v>0</v>
      </c>
    </row>
    <row r="184" spans="1:33" ht="76.5" hidden="1" x14ac:dyDescent="0.25">
      <c r="A184" s="72" t="s">
        <v>26</v>
      </c>
      <c r="B184" s="72" t="s">
        <v>27</v>
      </c>
      <c r="C184" s="72" t="s">
        <v>28</v>
      </c>
      <c r="D184" s="11" t="s">
        <v>347</v>
      </c>
      <c r="E184" s="32" t="s">
        <v>795</v>
      </c>
      <c r="F184" s="11" t="s">
        <v>42</v>
      </c>
      <c r="G184" s="11" t="s">
        <v>25</v>
      </c>
      <c r="H184" s="12" t="s">
        <v>350</v>
      </c>
      <c r="I184" s="32">
        <v>8.33</v>
      </c>
      <c r="J184" s="32">
        <v>1.1100000000000001</v>
      </c>
      <c r="K184" s="32">
        <v>0.44</v>
      </c>
      <c r="L184" s="6">
        <v>0.16</v>
      </c>
      <c r="M184" s="12">
        <v>3</v>
      </c>
      <c r="N184" s="12" t="s">
        <v>43</v>
      </c>
      <c r="O184" s="12" t="s">
        <v>44</v>
      </c>
      <c r="P184" s="13">
        <v>44287</v>
      </c>
      <c r="Q184" s="14">
        <v>9</v>
      </c>
      <c r="R184" s="15"/>
      <c r="S184" s="15">
        <v>0.33</v>
      </c>
      <c r="T184" s="15">
        <v>0.33</v>
      </c>
      <c r="U184" s="15">
        <v>0.34</v>
      </c>
      <c r="V184" s="83">
        <f t="shared" si="23"/>
        <v>0</v>
      </c>
      <c r="W184" s="79" t="s">
        <v>549</v>
      </c>
      <c r="X184" s="109"/>
      <c r="Y184" s="110" t="s">
        <v>725</v>
      </c>
      <c r="Z184" s="79"/>
      <c r="AA184" s="78" t="str">
        <f t="shared" si="17"/>
        <v>BAJO</v>
      </c>
      <c r="AB184" s="130">
        <f t="shared" si="18"/>
        <v>0</v>
      </c>
      <c r="AC184" s="78"/>
      <c r="AD184" s="131">
        <f t="shared" si="19"/>
        <v>0</v>
      </c>
      <c r="AE184" s="131">
        <f t="shared" si="20"/>
        <v>0</v>
      </c>
      <c r="AF184" s="131">
        <f t="shared" si="21"/>
        <v>0</v>
      </c>
      <c r="AG184" s="131">
        <f t="shared" si="22"/>
        <v>0</v>
      </c>
    </row>
    <row r="185" spans="1:33" ht="76.5" hidden="1" x14ac:dyDescent="0.25">
      <c r="A185" s="72" t="s">
        <v>26</v>
      </c>
      <c r="B185" s="72" t="s">
        <v>27</v>
      </c>
      <c r="C185" s="72" t="s">
        <v>28</v>
      </c>
      <c r="D185" s="11" t="s">
        <v>347</v>
      </c>
      <c r="E185" s="32" t="s">
        <v>795</v>
      </c>
      <c r="F185" s="11" t="s">
        <v>45</v>
      </c>
      <c r="G185" s="11" t="s">
        <v>25</v>
      </c>
      <c r="H185" s="12" t="s">
        <v>350</v>
      </c>
      <c r="I185" s="32">
        <v>8.33</v>
      </c>
      <c r="J185" s="32">
        <v>1.1100000000000001</v>
      </c>
      <c r="K185" s="32">
        <v>0.44</v>
      </c>
      <c r="L185" s="6">
        <v>0.16</v>
      </c>
      <c r="M185" s="12">
        <v>3</v>
      </c>
      <c r="N185" s="12" t="s">
        <v>46</v>
      </c>
      <c r="O185" s="12" t="s">
        <v>47</v>
      </c>
      <c r="P185" s="13">
        <v>44287</v>
      </c>
      <c r="Q185" s="14">
        <v>9</v>
      </c>
      <c r="R185" s="15"/>
      <c r="S185" s="15">
        <v>0.33</v>
      </c>
      <c r="T185" s="15">
        <v>0.33</v>
      </c>
      <c r="U185" s="15">
        <v>0.34</v>
      </c>
      <c r="V185" s="83">
        <f t="shared" si="23"/>
        <v>0</v>
      </c>
      <c r="W185" s="79" t="s">
        <v>549</v>
      </c>
      <c r="X185" s="109"/>
      <c r="Y185" s="110" t="s">
        <v>725</v>
      </c>
      <c r="Z185" s="79"/>
      <c r="AA185" s="78" t="str">
        <f t="shared" si="17"/>
        <v>BAJO</v>
      </c>
      <c r="AB185" s="130">
        <f t="shared" si="18"/>
        <v>0</v>
      </c>
      <c r="AC185" s="78"/>
      <c r="AD185" s="131">
        <f t="shared" si="19"/>
        <v>0</v>
      </c>
      <c r="AE185" s="131">
        <f t="shared" si="20"/>
        <v>0</v>
      </c>
      <c r="AF185" s="131">
        <f t="shared" si="21"/>
        <v>0</v>
      </c>
      <c r="AG185" s="131">
        <f t="shared" si="22"/>
        <v>0</v>
      </c>
    </row>
    <row r="186" spans="1:33" ht="76.5" hidden="1" x14ac:dyDescent="0.25">
      <c r="A186" s="72" t="s">
        <v>26</v>
      </c>
      <c r="B186" s="72" t="s">
        <v>27</v>
      </c>
      <c r="C186" s="72" t="s">
        <v>28</v>
      </c>
      <c r="D186" s="11" t="s">
        <v>347</v>
      </c>
      <c r="E186" s="32" t="s">
        <v>795</v>
      </c>
      <c r="F186" s="11" t="s">
        <v>48</v>
      </c>
      <c r="G186" s="11" t="s">
        <v>25</v>
      </c>
      <c r="H186" s="12" t="s">
        <v>350</v>
      </c>
      <c r="I186" s="32">
        <v>8.33</v>
      </c>
      <c r="J186" s="32">
        <v>1.1100000000000001</v>
      </c>
      <c r="K186" s="32">
        <v>0.44</v>
      </c>
      <c r="L186" s="6">
        <v>0.16</v>
      </c>
      <c r="M186" s="16">
        <v>1</v>
      </c>
      <c r="N186" s="12" t="s">
        <v>30</v>
      </c>
      <c r="O186" s="12" t="s">
        <v>31</v>
      </c>
      <c r="P186" s="13">
        <v>44256</v>
      </c>
      <c r="Q186" s="14">
        <v>9</v>
      </c>
      <c r="R186" s="15"/>
      <c r="S186" s="15"/>
      <c r="T186" s="15"/>
      <c r="U186" s="15">
        <v>1</v>
      </c>
      <c r="V186" s="83">
        <f t="shared" si="23"/>
        <v>0</v>
      </c>
      <c r="W186" s="79" t="s">
        <v>549</v>
      </c>
      <c r="X186" s="109"/>
      <c r="Y186" s="110" t="s">
        <v>727</v>
      </c>
      <c r="Z186" s="79"/>
      <c r="AA186" s="78" t="str">
        <f t="shared" si="17"/>
        <v>BAJO</v>
      </c>
      <c r="AB186" s="130">
        <f t="shared" si="18"/>
        <v>0</v>
      </c>
      <c r="AC186" s="78"/>
      <c r="AD186" s="131">
        <f t="shared" si="19"/>
        <v>0</v>
      </c>
      <c r="AE186" s="131">
        <f t="shared" si="20"/>
        <v>0</v>
      </c>
      <c r="AF186" s="131">
        <f t="shared" si="21"/>
        <v>0</v>
      </c>
      <c r="AG186" s="131">
        <f t="shared" si="22"/>
        <v>0</v>
      </c>
    </row>
    <row r="187" spans="1:33" ht="153" hidden="1" x14ac:dyDescent="0.25">
      <c r="A187" s="30" t="s">
        <v>26</v>
      </c>
      <c r="B187" s="30" t="s">
        <v>27</v>
      </c>
      <c r="C187" s="30" t="s">
        <v>94</v>
      </c>
      <c r="D187" s="32" t="s">
        <v>370</v>
      </c>
      <c r="E187" s="32" t="s">
        <v>795</v>
      </c>
      <c r="F187" s="58" t="s">
        <v>371</v>
      </c>
      <c r="G187" s="32" t="s">
        <v>25</v>
      </c>
      <c r="H187" s="32" t="s">
        <v>372</v>
      </c>
      <c r="I187" s="32">
        <v>7.7</v>
      </c>
      <c r="J187" s="32">
        <v>1.1100000000000001</v>
      </c>
      <c r="K187" s="32">
        <v>0.44</v>
      </c>
      <c r="L187" s="6">
        <v>0.16</v>
      </c>
      <c r="M187" s="58">
        <v>3</v>
      </c>
      <c r="N187" s="58" t="s">
        <v>373</v>
      </c>
      <c r="O187" s="58" t="s">
        <v>374</v>
      </c>
      <c r="P187" s="36">
        <v>44287</v>
      </c>
      <c r="Q187" s="37">
        <v>9</v>
      </c>
      <c r="R187" s="59"/>
      <c r="S187" s="59">
        <v>0.33</v>
      </c>
      <c r="T187" s="59">
        <v>0.33</v>
      </c>
      <c r="U187" s="59">
        <v>0.34</v>
      </c>
      <c r="V187" s="83">
        <f t="shared" si="23"/>
        <v>0</v>
      </c>
      <c r="W187" s="79" t="s">
        <v>549</v>
      </c>
      <c r="X187" s="79"/>
      <c r="Y187" s="97" t="s">
        <v>630</v>
      </c>
      <c r="Z187" s="79" t="s">
        <v>631</v>
      </c>
      <c r="AA187" s="78" t="str">
        <f t="shared" si="17"/>
        <v>BAJO</v>
      </c>
      <c r="AB187" s="130">
        <f t="shared" si="18"/>
        <v>0</v>
      </c>
      <c r="AC187" s="78"/>
      <c r="AD187" s="131">
        <f t="shared" si="19"/>
        <v>0</v>
      </c>
      <c r="AE187" s="131">
        <f t="shared" si="20"/>
        <v>0</v>
      </c>
      <c r="AF187" s="131">
        <f t="shared" si="21"/>
        <v>0</v>
      </c>
      <c r="AG187" s="131">
        <f t="shared" si="22"/>
        <v>0</v>
      </c>
    </row>
    <row r="188" spans="1:33" ht="195" hidden="1" x14ac:dyDescent="0.25">
      <c r="A188" s="30" t="s">
        <v>26</v>
      </c>
      <c r="B188" s="30" t="s">
        <v>27</v>
      </c>
      <c r="C188" s="30" t="s">
        <v>94</v>
      </c>
      <c r="D188" s="32" t="s">
        <v>370</v>
      </c>
      <c r="E188" s="32" t="s">
        <v>795</v>
      </c>
      <c r="F188" s="58" t="s">
        <v>375</v>
      </c>
      <c r="G188" s="32" t="s">
        <v>25</v>
      </c>
      <c r="H188" s="32" t="s">
        <v>372</v>
      </c>
      <c r="I188" s="32">
        <v>7.7</v>
      </c>
      <c r="J188" s="32">
        <v>1.1100000000000001</v>
      </c>
      <c r="K188" s="32">
        <v>0.44</v>
      </c>
      <c r="L188" s="6">
        <v>0.16</v>
      </c>
      <c r="M188" s="58">
        <v>4</v>
      </c>
      <c r="N188" s="58" t="s">
        <v>376</v>
      </c>
      <c r="O188" s="58" t="s">
        <v>377</v>
      </c>
      <c r="P188" s="36">
        <v>44198</v>
      </c>
      <c r="Q188" s="37">
        <v>12</v>
      </c>
      <c r="R188" s="59">
        <v>0.25</v>
      </c>
      <c r="S188" s="59">
        <v>0.25</v>
      </c>
      <c r="T188" s="59">
        <v>0.25</v>
      </c>
      <c r="U188" s="59">
        <v>0.25</v>
      </c>
      <c r="V188" s="83">
        <f t="shared" si="23"/>
        <v>0.25</v>
      </c>
      <c r="W188" s="79" t="s">
        <v>550</v>
      </c>
      <c r="X188" s="102">
        <f>1/1</f>
        <v>1</v>
      </c>
      <c r="Y188" s="97" t="s">
        <v>632</v>
      </c>
      <c r="Z188" s="97" t="s">
        <v>633</v>
      </c>
      <c r="AA188" s="78" t="str">
        <f t="shared" si="17"/>
        <v>ALTO</v>
      </c>
      <c r="AB188" s="130">
        <f t="shared" si="18"/>
        <v>0.25</v>
      </c>
      <c r="AC188" s="78"/>
      <c r="AD188" s="131">
        <f t="shared" si="19"/>
        <v>1.925</v>
      </c>
      <c r="AE188" s="131">
        <f t="shared" si="20"/>
        <v>0.27750000000000002</v>
      </c>
      <c r="AF188" s="131">
        <f t="shared" si="21"/>
        <v>0.11</v>
      </c>
      <c r="AG188" s="131">
        <f t="shared" si="22"/>
        <v>0.04</v>
      </c>
    </row>
    <row r="189" spans="1:33" ht="180" hidden="1" x14ac:dyDescent="0.25">
      <c r="A189" s="30" t="s">
        <v>26</v>
      </c>
      <c r="B189" s="30" t="s">
        <v>27</v>
      </c>
      <c r="C189" s="30" t="s">
        <v>94</v>
      </c>
      <c r="D189" s="32" t="s">
        <v>370</v>
      </c>
      <c r="E189" s="32" t="s">
        <v>795</v>
      </c>
      <c r="F189" s="58" t="s">
        <v>378</v>
      </c>
      <c r="G189" s="32" t="s">
        <v>25</v>
      </c>
      <c r="H189" s="32" t="s">
        <v>372</v>
      </c>
      <c r="I189" s="32">
        <v>7.7</v>
      </c>
      <c r="J189" s="32">
        <v>1.1100000000000001</v>
      </c>
      <c r="K189" s="32">
        <v>0.44</v>
      </c>
      <c r="L189" s="6">
        <v>0.16</v>
      </c>
      <c r="M189" s="58">
        <v>2</v>
      </c>
      <c r="N189" s="58" t="s">
        <v>376</v>
      </c>
      <c r="O189" s="58" t="s">
        <v>379</v>
      </c>
      <c r="P189" s="36">
        <v>44198</v>
      </c>
      <c r="Q189" s="37">
        <v>12</v>
      </c>
      <c r="R189" s="59">
        <v>0.5</v>
      </c>
      <c r="S189" s="59"/>
      <c r="T189" s="59">
        <v>0.5</v>
      </c>
      <c r="U189" s="59"/>
      <c r="V189" s="83">
        <f t="shared" si="23"/>
        <v>0.5</v>
      </c>
      <c r="W189" s="79" t="s">
        <v>550</v>
      </c>
      <c r="X189" s="102">
        <v>0</v>
      </c>
      <c r="Y189" s="97" t="s">
        <v>634</v>
      </c>
      <c r="Z189" s="97" t="s">
        <v>635</v>
      </c>
      <c r="AA189" s="78" t="str">
        <f t="shared" si="17"/>
        <v>BAJO</v>
      </c>
      <c r="AB189" s="130">
        <f t="shared" si="18"/>
        <v>0</v>
      </c>
      <c r="AC189" s="78"/>
      <c r="AD189" s="131">
        <f t="shared" si="19"/>
        <v>0</v>
      </c>
      <c r="AE189" s="131">
        <f t="shared" si="20"/>
        <v>0</v>
      </c>
      <c r="AF189" s="131">
        <f t="shared" si="21"/>
        <v>0</v>
      </c>
      <c r="AG189" s="131">
        <f t="shared" si="22"/>
        <v>0</v>
      </c>
    </row>
    <row r="190" spans="1:33" ht="153" hidden="1" x14ac:dyDescent="0.25">
      <c r="A190" s="30" t="s">
        <v>26</v>
      </c>
      <c r="B190" s="30" t="s">
        <v>27</v>
      </c>
      <c r="C190" s="30" t="s">
        <v>94</v>
      </c>
      <c r="D190" s="32" t="s">
        <v>370</v>
      </c>
      <c r="E190" s="32" t="s">
        <v>795</v>
      </c>
      <c r="F190" s="58" t="s">
        <v>380</v>
      </c>
      <c r="G190" s="32" t="s">
        <v>25</v>
      </c>
      <c r="H190" s="32" t="s">
        <v>381</v>
      </c>
      <c r="I190" s="32">
        <v>7.69</v>
      </c>
      <c r="J190" s="32">
        <v>1.1100000000000001</v>
      </c>
      <c r="K190" s="32">
        <v>0.44</v>
      </c>
      <c r="L190" s="6">
        <v>0.16</v>
      </c>
      <c r="M190" s="58">
        <v>12</v>
      </c>
      <c r="N190" s="58" t="s">
        <v>382</v>
      </c>
      <c r="O190" s="58" t="s">
        <v>383</v>
      </c>
      <c r="P190" s="36">
        <v>44198</v>
      </c>
      <c r="Q190" s="37">
        <v>12</v>
      </c>
      <c r="R190" s="59">
        <v>0.25</v>
      </c>
      <c r="S190" s="59">
        <v>0.25</v>
      </c>
      <c r="T190" s="59">
        <v>0.25</v>
      </c>
      <c r="U190" s="59">
        <v>0.25</v>
      </c>
      <c r="V190" s="83">
        <f t="shared" si="23"/>
        <v>0.25</v>
      </c>
      <c r="W190" s="79" t="s">
        <v>550</v>
      </c>
      <c r="X190" s="102">
        <v>0</v>
      </c>
      <c r="Y190" s="79"/>
      <c r="Z190" s="79"/>
      <c r="AA190" s="78" t="str">
        <f t="shared" si="17"/>
        <v>BAJO</v>
      </c>
      <c r="AB190" s="130">
        <f t="shared" si="18"/>
        <v>0</v>
      </c>
      <c r="AC190" s="78"/>
      <c r="AD190" s="131">
        <f t="shared" si="19"/>
        <v>0</v>
      </c>
      <c r="AE190" s="131">
        <f t="shared" si="20"/>
        <v>0</v>
      </c>
      <c r="AF190" s="131">
        <f t="shared" si="21"/>
        <v>0</v>
      </c>
      <c r="AG190" s="131">
        <f t="shared" si="22"/>
        <v>0</v>
      </c>
    </row>
    <row r="191" spans="1:33" ht="153" hidden="1" x14ac:dyDescent="0.25">
      <c r="A191" s="30" t="s">
        <v>26</v>
      </c>
      <c r="B191" s="30" t="s">
        <v>27</v>
      </c>
      <c r="C191" s="30" t="s">
        <v>94</v>
      </c>
      <c r="D191" s="32" t="s">
        <v>370</v>
      </c>
      <c r="E191" s="32" t="s">
        <v>795</v>
      </c>
      <c r="F191" s="58" t="s">
        <v>384</v>
      </c>
      <c r="G191" s="32" t="s">
        <v>25</v>
      </c>
      <c r="H191" s="32" t="s">
        <v>372</v>
      </c>
      <c r="I191" s="32">
        <v>7.69</v>
      </c>
      <c r="J191" s="32">
        <v>1.1100000000000001</v>
      </c>
      <c r="K191" s="32">
        <v>0.43</v>
      </c>
      <c r="L191" s="6">
        <v>0.16</v>
      </c>
      <c r="M191" s="58">
        <v>12</v>
      </c>
      <c r="N191" s="58" t="s">
        <v>382</v>
      </c>
      <c r="O191" s="58" t="s">
        <v>385</v>
      </c>
      <c r="P191" s="36">
        <v>44198</v>
      </c>
      <c r="Q191" s="37">
        <v>12</v>
      </c>
      <c r="R191" s="59">
        <v>0.25</v>
      </c>
      <c r="S191" s="59">
        <v>0.25</v>
      </c>
      <c r="T191" s="59">
        <v>0.25</v>
      </c>
      <c r="U191" s="59">
        <v>0.25</v>
      </c>
      <c r="V191" s="83">
        <f t="shared" si="23"/>
        <v>0.25</v>
      </c>
      <c r="W191" s="79" t="s">
        <v>550</v>
      </c>
      <c r="X191" s="102">
        <f>3/3</f>
        <v>1</v>
      </c>
      <c r="Y191" s="110" t="s">
        <v>636</v>
      </c>
      <c r="Z191" s="79" t="s">
        <v>631</v>
      </c>
      <c r="AA191" s="78" t="str">
        <f t="shared" si="17"/>
        <v>ALTO</v>
      </c>
      <c r="AB191" s="130">
        <f t="shared" si="18"/>
        <v>0.25</v>
      </c>
      <c r="AC191" s="78"/>
      <c r="AD191" s="131">
        <f t="shared" si="19"/>
        <v>1.9225000000000001</v>
      </c>
      <c r="AE191" s="131">
        <f t="shared" si="20"/>
        <v>0.27750000000000002</v>
      </c>
      <c r="AF191" s="131">
        <f t="shared" si="21"/>
        <v>0.1075</v>
      </c>
      <c r="AG191" s="131">
        <f t="shared" si="22"/>
        <v>0.04</v>
      </c>
    </row>
    <row r="192" spans="1:33" ht="153" hidden="1" x14ac:dyDescent="0.25">
      <c r="A192" s="30" t="s">
        <v>26</v>
      </c>
      <c r="B192" s="30" t="s">
        <v>27</v>
      </c>
      <c r="C192" s="30" t="s">
        <v>94</v>
      </c>
      <c r="D192" s="32" t="s">
        <v>370</v>
      </c>
      <c r="E192" s="32" t="s">
        <v>795</v>
      </c>
      <c r="F192" s="58" t="s">
        <v>386</v>
      </c>
      <c r="G192" s="32" t="s">
        <v>25</v>
      </c>
      <c r="H192" s="32" t="s">
        <v>25</v>
      </c>
      <c r="I192" s="32">
        <v>7.69</v>
      </c>
      <c r="J192" s="32">
        <v>1.1100000000000001</v>
      </c>
      <c r="K192" s="32">
        <v>0.43</v>
      </c>
      <c r="L192" s="6">
        <v>0.16</v>
      </c>
      <c r="M192" s="58">
        <v>1</v>
      </c>
      <c r="N192" s="58" t="s">
        <v>387</v>
      </c>
      <c r="O192" s="58" t="s">
        <v>388</v>
      </c>
      <c r="P192" s="60">
        <v>44287</v>
      </c>
      <c r="Q192" s="37">
        <v>3</v>
      </c>
      <c r="R192" s="59"/>
      <c r="S192" s="27">
        <v>1</v>
      </c>
      <c r="T192" s="27">
        <v>0</v>
      </c>
      <c r="U192" s="27">
        <v>0</v>
      </c>
      <c r="V192" s="83">
        <f t="shared" si="23"/>
        <v>0</v>
      </c>
      <c r="W192" s="79" t="s">
        <v>549</v>
      </c>
      <c r="X192" s="79"/>
      <c r="Y192" s="79"/>
      <c r="Z192" s="79"/>
      <c r="AA192" s="78" t="str">
        <f t="shared" si="17"/>
        <v>BAJO</v>
      </c>
      <c r="AB192" s="130">
        <f t="shared" si="18"/>
        <v>0</v>
      </c>
      <c r="AC192" s="78"/>
      <c r="AD192" s="131">
        <f t="shared" si="19"/>
        <v>0</v>
      </c>
      <c r="AE192" s="131">
        <f t="shared" si="20"/>
        <v>0</v>
      </c>
      <c r="AF192" s="131">
        <f t="shared" si="21"/>
        <v>0</v>
      </c>
      <c r="AG192" s="131">
        <f t="shared" si="22"/>
        <v>0</v>
      </c>
    </row>
    <row r="193" spans="1:33" ht="153" hidden="1" x14ac:dyDescent="0.25">
      <c r="A193" s="30" t="s">
        <v>26</v>
      </c>
      <c r="B193" s="30" t="s">
        <v>27</v>
      </c>
      <c r="C193" s="30" t="s">
        <v>94</v>
      </c>
      <c r="D193" s="32" t="s">
        <v>370</v>
      </c>
      <c r="E193" s="32" t="s">
        <v>795</v>
      </c>
      <c r="F193" s="58" t="s">
        <v>389</v>
      </c>
      <c r="G193" s="32" t="s">
        <v>25</v>
      </c>
      <c r="H193" s="32" t="s">
        <v>25</v>
      </c>
      <c r="I193" s="32">
        <v>7.69</v>
      </c>
      <c r="J193" s="32">
        <v>1.1100000000000001</v>
      </c>
      <c r="K193" s="32">
        <v>0.43</v>
      </c>
      <c r="L193" s="6">
        <v>0.16</v>
      </c>
      <c r="M193" s="58">
        <v>1</v>
      </c>
      <c r="N193" s="58" t="s">
        <v>390</v>
      </c>
      <c r="O193" s="58" t="s">
        <v>391</v>
      </c>
      <c r="P193" s="60">
        <v>44287</v>
      </c>
      <c r="Q193" s="61">
        <v>3</v>
      </c>
      <c r="R193" s="59"/>
      <c r="S193" s="27">
        <v>1</v>
      </c>
      <c r="T193" s="27">
        <v>0</v>
      </c>
      <c r="U193" s="27">
        <v>0</v>
      </c>
      <c r="V193" s="83">
        <f t="shared" si="23"/>
        <v>0</v>
      </c>
      <c r="W193" s="79" t="s">
        <v>549</v>
      </c>
      <c r="X193" s="79"/>
      <c r="Y193" s="79"/>
      <c r="Z193" s="79"/>
      <c r="AA193" s="78" t="str">
        <f t="shared" si="17"/>
        <v>BAJO</v>
      </c>
      <c r="AB193" s="130">
        <f t="shared" si="18"/>
        <v>0</v>
      </c>
      <c r="AC193" s="78"/>
      <c r="AD193" s="131">
        <f t="shared" si="19"/>
        <v>0</v>
      </c>
      <c r="AE193" s="131">
        <f t="shared" si="20"/>
        <v>0</v>
      </c>
      <c r="AF193" s="131">
        <f t="shared" si="21"/>
        <v>0</v>
      </c>
      <c r="AG193" s="131">
        <f t="shared" si="22"/>
        <v>0</v>
      </c>
    </row>
    <row r="194" spans="1:33" ht="76.5" hidden="1" x14ac:dyDescent="0.25">
      <c r="A194" s="72" t="s">
        <v>26</v>
      </c>
      <c r="B194" s="72" t="s">
        <v>27</v>
      </c>
      <c r="C194" s="72" t="s">
        <v>28</v>
      </c>
      <c r="D194" s="11" t="s">
        <v>370</v>
      </c>
      <c r="E194" s="32" t="s">
        <v>795</v>
      </c>
      <c r="F194" s="11" t="s">
        <v>33</v>
      </c>
      <c r="G194" s="11" t="s">
        <v>25</v>
      </c>
      <c r="H194" s="12" t="s">
        <v>372</v>
      </c>
      <c r="I194" s="32">
        <v>7.69</v>
      </c>
      <c r="J194" s="32">
        <v>1.1100000000000001</v>
      </c>
      <c r="K194" s="32">
        <v>0.43</v>
      </c>
      <c r="L194" s="6">
        <v>0.16</v>
      </c>
      <c r="M194" s="12">
        <v>3</v>
      </c>
      <c r="N194" s="12" t="s">
        <v>34</v>
      </c>
      <c r="O194" s="12" t="s">
        <v>35</v>
      </c>
      <c r="P194" s="13">
        <v>44256</v>
      </c>
      <c r="Q194" s="14">
        <v>9</v>
      </c>
      <c r="R194" s="15">
        <v>0.25</v>
      </c>
      <c r="S194" s="15">
        <v>0.25</v>
      </c>
      <c r="T194" s="15">
        <v>0.25</v>
      </c>
      <c r="U194" s="15">
        <v>0.25</v>
      </c>
      <c r="V194" s="83">
        <f t="shared" si="23"/>
        <v>0.25</v>
      </c>
      <c r="W194" s="79" t="s">
        <v>550</v>
      </c>
      <c r="X194" s="102">
        <f>1/1</f>
        <v>1</v>
      </c>
      <c r="Y194" s="97" t="s">
        <v>637</v>
      </c>
      <c r="Z194" s="79" t="s">
        <v>631</v>
      </c>
      <c r="AA194" s="78" t="str">
        <f t="shared" si="17"/>
        <v>ALTO</v>
      </c>
      <c r="AB194" s="130">
        <f t="shared" si="18"/>
        <v>0.25</v>
      </c>
      <c r="AC194" s="78"/>
      <c r="AD194" s="131">
        <f t="shared" si="19"/>
        <v>1.9225000000000001</v>
      </c>
      <c r="AE194" s="131">
        <f t="shared" si="20"/>
        <v>0.27750000000000002</v>
      </c>
      <c r="AF194" s="131">
        <f t="shared" si="21"/>
        <v>0.1075</v>
      </c>
      <c r="AG194" s="131">
        <f t="shared" si="22"/>
        <v>0.04</v>
      </c>
    </row>
    <row r="195" spans="1:33" ht="76.5" hidden="1" x14ac:dyDescent="0.25">
      <c r="A195" s="72" t="s">
        <v>26</v>
      </c>
      <c r="B195" s="72" t="s">
        <v>27</v>
      </c>
      <c r="C195" s="72" t="s">
        <v>28</v>
      </c>
      <c r="D195" s="11" t="s">
        <v>370</v>
      </c>
      <c r="E195" s="32" t="s">
        <v>795</v>
      </c>
      <c r="F195" s="11" t="s">
        <v>36</v>
      </c>
      <c r="G195" s="11" t="s">
        <v>25</v>
      </c>
      <c r="H195" s="12" t="s">
        <v>372</v>
      </c>
      <c r="I195" s="32">
        <v>7.69</v>
      </c>
      <c r="J195" s="32">
        <v>1.1100000000000001</v>
      </c>
      <c r="K195" s="32">
        <v>0.43</v>
      </c>
      <c r="L195" s="6">
        <v>0.16</v>
      </c>
      <c r="M195" s="12">
        <v>2</v>
      </c>
      <c r="N195" s="12" t="s">
        <v>37</v>
      </c>
      <c r="O195" s="12" t="s">
        <v>38</v>
      </c>
      <c r="P195" s="13">
        <v>44287</v>
      </c>
      <c r="Q195" s="14">
        <v>9</v>
      </c>
      <c r="R195" s="15"/>
      <c r="S195" s="15">
        <v>0.5</v>
      </c>
      <c r="T195" s="15"/>
      <c r="U195" s="15">
        <v>0.5</v>
      </c>
      <c r="V195" s="83">
        <f t="shared" si="23"/>
        <v>0</v>
      </c>
      <c r="W195" s="79" t="s">
        <v>549</v>
      </c>
      <c r="X195" s="79"/>
      <c r="Y195" s="97" t="s">
        <v>638</v>
      </c>
      <c r="Z195" s="79" t="s">
        <v>631</v>
      </c>
      <c r="AA195" s="78" t="str">
        <f t="shared" si="17"/>
        <v>BAJO</v>
      </c>
      <c r="AB195" s="130">
        <f t="shared" si="18"/>
        <v>0</v>
      </c>
      <c r="AC195" s="78"/>
      <c r="AD195" s="131">
        <f t="shared" si="19"/>
        <v>0</v>
      </c>
      <c r="AE195" s="131">
        <f t="shared" si="20"/>
        <v>0</v>
      </c>
      <c r="AF195" s="131">
        <f t="shared" si="21"/>
        <v>0</v>
      </c>
      <c r="AG195" s="131">
        <f t="shared" si="22"/>
        <v>0</v>
      </c>
    </row>
    <row r="196" spans="1:33" ht="76.5" hidden="1" x14ac:dyDescent="0.25">
      <c r="A196" s="72" t="s">
        <v>26</v>
      </c>
      <c r="B196" s="72" t="s">
        <v>27</v>
      </c>
      <c r="C196" s="72" t="s">
        <v>28</v>
      </c>
      <c r="D196" s="11" t="s">
        <v>370</v>
      </c>
      <c r="E196" s="32" t="s">
        <v>795</v>
      </c>
      <c r="F196" s="11" t="s">
        <v>39</v>
      </c>
      <c r="G196" s="11" t="s">
        <v>25</v>
      </c>
      <c r="H196" s="12" t="s">
        <v>372</v>
      </c>
      <c r="I196" s="32">
        <v>7.69</v>
      </c>
      <c r="J196" s="32">
        <v>1.1100000000000001</v>
      </c>
      <c r="K196" s="32">
        <v>0.43</v>
      </c>
      <c r="L196" s="6">
        <v>0.16</v>
      </c>
      <c r="M196" s="12">
        <v>1</v>
      </c>
      <c r="N196" s="12" t="s">
        <v>40</v>
      </c>
      <c r="O196" s="12" t="s">
        <v>41</v>
      </c>
      <c r="P196" s="13">
        <v>44378</v>
      </c>
      <c r="Q196" s="14">
        <v>9</v>
      </c>
      <c r="R196" s="15"/>
      <c r="S196" s="15"/>
      <c r="T196" s="15">
        <v>1</v>
      </c>
      <c r="U196" s="15"/>
      <c r="V196" s="83">
        <f t="shared" si="23"/>
        <v>0</v>
      </c>
      <c r="W196" s="79" t="s">
        <v>549</v>
      </c>
      <c r="X196" s="79"/>
      <c r="Y196" s="97" t="s">
        <v>639</v>
      </c>
      <c r="Z196" s="79" t="s">
        <v>631</v>
      </c>
      <c r="AA196" s="78" t="str">
        <f t="shared" si="17"/>
        <v>BAJO</v>
      </c>
      <c r="AB196" s="130">
        <f t="shared" si="18"/>
        <v>0</v>
      </c>
      <c r="AC196" s="78"/>
      <c r="AD196" s="131">
        <f t="shared" si="19"/>
        <v>0</v>
      </c>
      <c r="AE196" s="131">
        <f t="shared" si="20"/>
        <v>0</v>
      </c>
      <c r="AF196" s="131">
        <f t="shared" si="21"/>
        <v>0</v>
      </c>
      <c r="AG196" s="131">
        <f t="shared" si="22"/>
        <v>0</v>
      </c>
    </row>
    <row r="197" spans="1:33" ht="76.5" hidden="1" x14ac:dyDescent="0.25">
      <c r="A197" s="72" t="s">
        <v>26</v>
      </c>
      <c r="B197" s="72" t="s">
        <v>27</v>
      </c>
      <c r="C197" s="72" t="s">
        <v>28</v>
      </c>
      <c r="D197" s="11" t="s">
        <v>370</v>
      </c>
      <c r="E197" s="32" t="s">
        <v>795</v>
      </c>
      <c r="F197" s="11" t="s">
        <v>42</v>
      </c>
      <c r="G197" s="11" t="s">
        <v>25</v>
      </c>
      <c r="H197" s="12" t="s">
        <v>372</v>
      </c>
      <c r="I197" s="32">
        <v>7.69</v>
      </c>
      <c r="J197" s="32">
        <v>1.1100000000000001</v>
      </c>
      <c r="K197" s="32">
        <v>0.43</v>
      </c>
      <c r="L197" s="6">
        <v>0.16</v>
      </c>
      <c r="M197" s="12">
        <v>3</v>
      </c>
      <c r="N197" s="12" t="s">
        <v>43</v>
      </c>
      <c r="O197" s="12" t="s">
        <v>44</v>
      </c>
      <c r="P197" s="13">
        <v>44287</v>
      </c>
      <c r="Q197" s="14">
        <v>9</v>
      </c>
      <c r="R197" s="15"/>
      <c r="S197" s="15">
        <v>0.33</v>
      </c>
      <c r="T197" s="15">
        <v>0.33</v>
      </c>
      <c r="U197" s="15">
        <v>0.34</v>
      </c>
      <c r="V197" s="83">
        <f t="shared" si="23"/>
        <v>0</v>
      </c>
      <c r="W197" s="79" t="s">
        <v>549</v>
      </c>
      <c r="X197" s="79"/>
      <c r="Y197" s="97" t="s">
        <v>638</v>
      </c>
      <c r="Z197" s="79" t="s">
        <v>631</v>
      </c>
      <c r="AA197" s="78" t="str">
        <f t="shared" ref="AA197:AA260" si="24">+IF(AND(X197&gt;=0%,X197&lt;=60%),"BAJO",IF(AND(X197&gt;=61%,X197&lt;=80%),"MEDIO","ALTO"))</f>
        <v>BAJO</v>
      </c>
      <c r="AB197" s="130">
        <f t="shared" si="18"/>
        <v>0</v>
      </c>
      <c r="AC197" s="78"/>
      <c r="AD197" s="131">
        <f t="shared" si="19"/>
        <v>0</v>
      </c>
      <c r="AE197" s="131">
        <f t="shared" si="20"/>
        <v>0</v>
      </c>
      <c r="AF197" s="131">
        <f t="shared" si="21"/>
        <v>0</v>
      </c>
      <c r="AG197" s="131">
        <f t="shared" si="22"/>
        <v>0</v>
      </c>
    </row>
    <row r="198" spans="1:33" ht="76.5" hidden="1" x14ac:dyDescent="0.25">
      <c r="A198" s="72" t="s">
        <v>26</v>
      </c>
      <c r="B198" s="72" t="s">
        <v>27</v>
      </c>
      <c r="C198" s="72" t="s">
        <v>28</v>
      </c>
      <c r="D198" s="11" t="s">
        <v>370</v>
      </c>
      <c r="E198" s="32" t="s">
        <v>795</v>
      </c>
      <c r="F198" s="11" t="s">
        <v>45</v>
      </c>
      <c r="G198" s="11" t="s">
        <v>25</v>
      </c>
      <c r="H198" s="12" t="s">
        <v>372</v>
      </c>
      <c r="I198" s="32">
        <v>7.69</v>
      </c>
      <c r="J198" s="32">
        <v>1.1100000000000001</v>
      </c>
      <c r="K198" s="32">
        <v>0.43</v>
      </c>
      <c r="L198" s="6">
        <v>0.16</v>
      </c>
      <c r="M198" s="12">
        <v>3</v>
      </c>
      <c r="N198" s="12" t="s">
        <v>46</v>
      </c>
      <c r="O198" s="12" t="s">
        <v>47</v>
      </c>
      <c r="P198" s="13">
        <v>44287</v>
      </c>
      <c r="Q198" s="14">
        <v>9</v>
      </c>
      <c r="R198" s="15"/>
      <c r="S198" s="15">
        <v>0.33</v>
      </c>
      <c r="T198" s="15">
        <v>0.33</v>
      </c>
      <c r="U198" s="15">
        <v>0.34</v>
      </c>
      <c r="V198" s="83">
        <f t="shared" si="23"/>
        <v>0</v>
      </c>
      <c r="W198" s="79" t="s">
        <v>549</v>
      </c>
      <c r="X198" s="79"/>
      <c r="Y198" s="97" t="s">
        <v>638</v>
      </c>
      <c r="Z198" s="79" t="s">
        <v>631</v>
      </c>
      <c r="AA198" s="78" t="str">
        <f t="shared" si="24"/>
        <v>BAJO</v>
      </c>
      <c r="AB198" s="130">
        <f t="shared" ref="AB198:AB261" si="25">V198*X198</f>
        <v>0</v>
      </c>
      <c r="AC198" s="78"/>
      <c r="AD198" s="131">
        <f t="shared" ref="AD198:AD261" si="26">AB198*I198</f>
        <v>0</v>
      </c>
      <c r="AE198" s="131">
        <f t="shared" ref="AE198:AE261" si="27">AB198*J198</f>
        <v>0</v>
      </c>
      <c r="AF198" s="131">
        <f t="shared" ref="AF198:AF261" si="28">AB198*K198</f>
        <v>0</v>
      </c>
      <c r="AG198" s="131">
        <f t="shared" ref="AG198:AG261" si="29">AB198*L198</f>
        <v>0</v>
      </c>
    </row>
    <row r="199" spans="1:33" ht="76.5" hidden="1" x14ac:dyDescent="0.25">
      <c r="A199" s="72" t="s">
        <v>26</v>
      </c>
      <c r="B199" s="72" t="s">
        <v>27</v>
      </c>
      <c r="C199" s="72" t="s">
        <v>28</v>
      </c>
      <c r="D199" s="11" t="s">
        <v>370</v>
      </c>
      <c r="E199" s="32" t="s">
        <v>795</v>
      </c>
      <c r="F199" s="11" t="s">
        <v>48</v>
      </c>
      <c r="G199" s="11" t="s">
        <v>25</v>
      </c>
      <c r="H199" s="12" t="s">
        <v>372</v>
      </c>
      <c r="I199" s="32">
        <v>7.69</v>
      </c>
      <c r="J199" s="32">
        <v>1.1100000000000001</v>
      </c>
      <c r="K199" s="32">
        <v>0.43</v>
      </c>
      <c r="L199" s="6">
        <v>0.16</v>
      </c>
      <c r="M199" s="16">
        <v>1</v>
      </c>
      <c r="N199" s="12" t="s">
        <v>30</v>
      </c>
      <c r="O199" s="12" t="s">
        <v>31</v>
      </c>
      <c r="P199" s="13">
        <v>44256</v>
      </c>
      <c r="Q199" s="14">
        <v>9</v>
      </c>
      <c r="R199" s="15"/>
      <c r="S199" s="15"/>
      <c r="T199" s="15"/>
      <c r="U199" s="15">
        <v>1</v>
      </c>
      <c r="V199" s="83">
        <f t="shared" si="23"/>
        <v>0</v>
      </c>
      <c r="W199" s="79" t="s">
        <v>549</v>
      </c>
      <c r="X199" s="79"/>
      <c r="Y199" s="97" t="s">
        <v>640</v>
      </c>
      <c r="Z199" s="79" t="s">
        <v>631</v>
      </c>
      <c r="AA199" s="78" t="str">
        <f t="shared" si="24"/>
        <v>BAJO</v>
      </c>
      <c r="AB199" s="130">
        <f t="shared" si="25"/>
        <v>0</v>
      </c>
      <c r="AC199" s="78"/>
      <c r="AD199" s="131">
        <f t="shared" si="26"/>
        <v>0</v>
      </c>
      <c r="AE199" s="131">
        <f t="shared" si="27"/>
        <v>0</v>
      </c>
      <c r="AF199" s="131">
        <f t="shared" si="28"/>
        <v>0</v>
      </c>
      <c r="AG199" s="131">
        <f t="shared" si="29"/>
        <v>0</v>
      </c>
    </row>
    <row r="200" spans="1:33" ht="153" hidden="1" x14ac:dyDescent="0.25">
      <c r="A200" s="30" t="s">
        <v>26</v>
      </c>
      <c r="B200" s="30" t="s">
        <v>27</v>
      </c>
      <c r="C200" s="30" t="s">
        <v>94</v>
      </c>
      <c r="D200" s="32" t="s">
        <v>392</v>
      </c>
      <c r="E200" s="32" t="s">
        <v>795</v>
      </c>
      <c r="F200" s="31" t="s">
        <v>393</v>
      </c>
      <c r="G200" s="31" t="s">
        <v>349</v>
      </c>
      <c r="H200" s="32" t="s">
        <v>394</v>
      </c>
      <c r="I200" s="32">
        <v>9.1</v>
      </c>
      <c r="J200" s="32">
        <v>1.1100000000000001</v>
      </c>
      <c r="K200" s="32">
        <v>0.43</v>
      </c>
      <c r="L200" s="6">
        <v>0.16</v>
      </c>
      <c r="M200" s="32">
        <v>3</v>
      </c>
      <c r="N200" s="31" t="s">
        <v>470</v>
      </c>
      <c r="O200" s="32" t="s">
        <v>471</v>
      </c>
      <c r="P200" s="33">
        <v>44287</v>
      </c>
      <c r="Q200" s="31">
        <v>9</v>
      </c>
      <c r="R200" s="27">
        <v>0.33</v>
      </c>
      <c r="S200" s="27">
        <v>0.33</v>
      </c>
      <c r="T200" s="27">
        <v>0.34</v>
      </c>
      <c r="U200" s="27"/>
      <c r="V200" s="83">
        <f t="shared" si="23"/>
        <v>0.33</v>
      </c>
      <c r="W200" s="79" t="s">
        <v>550</v>
      </c>
      <c r="X200" s="102">
        <f>1/1</f>
        <v>1</v>
      </c>
      <c r="Y200" s="98" t="s">
        <v>741</v>
      </c>
      <c r="Z200" s="79"/>
      <c r="AA200" s="78" t="str">
        <f t="shared" si="24"/>
        <v>ALTO</v>
      </c>
      <c r="AB200" s="130">
        <f t="shared" si="25"/>
        <v>0.33</v>
      </c>
      <c r="AC200" s="78"/>
      <c r="AD200" s="131">
        <f t="shared" si="26"/>
        <v>3.0030000000000001</v>
      </c>
      <c r="AE200" s="131">
        <f t="shared" si="27"/>
        <v>0.36630000000000007</v>
      </c>
      <c r="AF200" s="131">
        <f t="shared" si="28"/>
        <v>0.1419</v>
      </c>
      <c r="AG200" s="131">
        <f t="shared" si="29"/>
        <v>5.2800000000000007E-2</v>
      </c>
    </row>
    <row r="201" spans="1:33" ht="242.25" hidden="1" x14ac:dyDescent="0.25">
      <c r="A201" s="30" t="s">
        <v>26</v>
      </c>
      <c r="B201" s="30" t="s">
        <v>27</v>
      </c>
      <c r="C201" s="30" t="s">
        <v>32</v>
      </c>
      <c r="D201" s="32" t="s">
        <v>392</v>
      </c>
      <c r="E201" s="32" t="s">
        <v>795</v>
      </c>
      <c r="F201" s="31" t="s">
        <v>472</v>
      </c>
      <c r="G201" s="31" t="s">
        <v>349</v>
      </c>
      <c r="H201" s="32" t="s">
        <v>394</v>
      </c>
      <c r="I201" s="32">
        <v>9.09</v>
      </c>
      <c r="J201" s="32">
        <v>1.1100000000000001</v>
      </c>
      <c r="K201" s="32">
        <v>0.43</v>
      </c>
      <c r="L201" s="6">
        <v>0.16</v>
      </c>
      <c r="M201" s="38">
        <v>1</v>
      </c>
      <c r="N201" s="38" t="s">
        <v>473</v>
      </c>
      <c r="O201" s="32" t="s">
        <v>474</v>
      </c>
      <c r="P201" s="33">
        <v>44287</v>
      </c>
      <c r="Q201" s="31">
        <v>9</v>
      </c>
      <c r="R201" s="35">
        <v>0.25</v>
      </c>
      <c r="S201" s="35">
        <v>0.25</v>
      </c>
      <c r="T201" s="35">
        <v>0.25</v>
      </c>
      <c r="U201" s="35">
        <v>0.25</v>
      </c>
      <c r="V201" s="83">
        <f t="shared" si="23"/>
        <v>0.25</v>
      </c>
      <c r="W201" s="79" t="s">
        <v>550</v>
      </c>
      <c r="X201" s="124">
        <f>1/1</f>
        <v>1</v>
      </c>
      <c r="Y201" s="99" t="s">
        <v>742</v>
      </c>
      <c r="Z201" s="79"/>
      <c r="AA201" s="78" t="str">
        <f t="shared" si="24"/>
        <v>ALTO</v>
      </c>
      <c r="AB201" s="130">
        <f t="shared" si="25"/>
        <v>0.25</v>
      </c>
      <c r="AC201" s="78"/>
      <c r="AD201" s="131">
        <f t="shared" si="26"/>
        <v>2.2725</v>
      </c>
      <c r="AE201" s="131">
        <f t="shared" si="27"/>
        <v>0.27750000000000002</v>
      </c>
      <c r="AF201" s="131">
        <f t="shared" si="28"/>
        <v>0.1075</v>
      </c>
      <c r="AG201" s="131">
        <f t="shared" si="29"/>
        <v>0.04</v>
      </c>
    </row>
    <row r="202" spans="1:33" ht="76.5" hidden="1" x14ac:dyDescent="0.25">
      <c r="A202" s="30" t="s">
        <v>26</v>
      </c>
      <c r="B202" s="30" t="s">
        <v>27</v>
      </c>
      <c r="C202" s="30" t="s">
        <v>32</v>
      </c>
      <c r="D202" s="32" t="s">
        <v>392</v>
      </c>
      <c r="E202" s="32" t="s">
        <v>795</v>
      </c>
      <c r="F202" s="31" t="s">
        <v>475</v>
      </c>
      <c r="G202" s="31" t="s">
        <v>349</v>
      </c>
      <c r="H202" s="32" t="s">
        <v>394</v>
      </c>
      <c r="I202" s="32">
        <v>9.09</v>
      </c>
      <c r="J202" s="32">
        <v>1.1100000000000001</v>
      </c>
      <c r="K202" s="32">
        <v>0.43</v>
      </c>
      <c r="L202" s="6">
        <v>0.16</v>
      </c>
      <c r="M202" s="38">
        <v>12</v>
      </c>
      <c r="N202" s="38" t="s">
        <v>476</v>
      </c>
      <c r="O202" s="32" t="s">
        <v>477</v>
      </c>
      <c r="P202" s="33">
        <v>44197</v>
      </c>
      <c r="Q202" s="31">
        <v>12</v>
      </c>
      <c r="R202" s="35">
        <v>0.25</v>
      </c>
      <c r="S202" s="35">
        <v>0.25</v>
      </c>
      <c r="T202" s="35">
        <v>0.25</v>
      </c>
      <c r="U202" s="35">
        <v>0.25</v>
      </c>
      <c r="V202" s="83">
        <f t="shared" ref="V202:V263" si="30">R202</f>
        <v>0.25</v>
      </c>
      <c r="W202" s="79" t="s">
        <v>550</v>
      </c>
      <c r="X202" s="124">
        <f>3/3</f>
        <v>1</v>
      </c>
      <c r="Y202" s="98" t="s">
        <v>743</v>
      </c>
      <c r="Z202" s="79"/>
      <c r="AA202" s="78" t="str">
        <f t="shared" si="24"/>
        <v>ALTO</v>
      </c>
      <c r="AB202" s="130">
        <f t="shared" si="25"/>
        <v>0.25</v>
      </c>
      <c r="AC202" s="78"/>
      <c r="AD202" s="131">
        <f t="shared" si="26"/>
        <v>2.2725</v>
      </c>
      <c r="AE202" s="131">
        <f t="shared" si="27"/>
        <v>0.27750000000000002</v>
      </c>
      <c r="AF202" s="131">
        <f t="shared" si="28"/>
        <v>0.1075</v>
      </c>
      <c r="AG202" s="131">
        <f t="shared" si="29"/>
        <v>0.04</v>
      </c>
    </row>
    <row r="203" spans="1:33" ht="76.5" hidden="1" x14ac:dyDescent="0.25">
      <c r="A203" s="30" t="s">
        <v>26</v>
      </c>
      <c r="B203" s="30" t="s">
        <v>27</v>
      </c>
      <c r="C203" s="30" t="s">
        <v>32</v>
      </c>
      <c r="D203" s="32" t="s">
        <v>392</v>
      </c>
      <c r="E203" s="32" t="s">
        <v>795</v>
      </c>
      <c r="F203" s="31" t="s">
        <v>478</v>
      </c>
      <c r="G203" s="31" t="s">
        <v>349</v>
      </c>
      <c r="H203" s="32" t="s">
        <v>394</v>
      </c>
      <c r="I203" s="32">
        <v>9.09</v>
      </c>
      <c r="J203" s="32">
        <v>1.1100000000000001</v>
      </c>
      <c r="K203" s="32">
        <v>0.43</v>
      </c>
      <c r="L203" s="6">
        <v>0.16</v>
      </c>
      <c r="M203" s="38">
        <v>1</v>
      </c>
      <c r="N203" s="38" t="s">
        <v>479</v>
      </c>
      <c r="O203" s="32" t="s">
        <v>480</v>
      </c>
      <c r="P203" s="33">
        <v>44287</v>
      </c>
      <c r="Q203" s="31">
        <v>3</v>
      </c>
      <c r="R203" s="35"/>
      <c r="S203" s="35">
        <v>1</v>
      </c>
      <c r="T203" s="35"/>
      <c r="U203" s="35"/>
      <c r="V203" s="83">
        <f t="shared" si="30"/>
        <v>0</v>
      </c>
      <c r="W203" s="79" t="s">
        <v>549</v>
      </c>
      <c r="X203" s="98"/>
      <c r="Y203" s="98"/>
      <c r="Z203" s="79"/>
      <c r="AA203" s="78" t="str">
        <f t="shared" si="24"/>
        <v>BAJO</v>
      </c>
      <c r="AB203" s="130">
        <f t="shared" si="25"/>
        <v>0</v>
      </c>
      <c r="AC203" s="78"/>
      <c r="AD203" s="131">
        <f t="shared" si="26"/>
        <v>0</v>
      </c>
      <c r="AE203" s="131">
        <f t="shared" si="27"/>
        <v>0</v>
      </c>
      <c r="AF203" s="131">
        <f t="shared" si="28"/>
        <v>0</v>
      </c>
      <c r="AG203" s="131">
        <f t="shared" si="29"/>
        <v>0</v>
      </c>
    </row>
    <row r="204" spans="1:33" ht="76.5" hidden="1" x14ac:dyDescent="0.25">
      <c r="A204" s="30" t="s">
        <v>26</v>
      </c>
      <c r="B204" s="30" t="s">
        <v>27</v>
      </c>
      <c r="C204" s="30" t="s">
        <v>32</v>
      </c>
      <c r="D204" s="32" t="s">
        <v>392</v>
      </c>
      <c r="E204" s="32" t="s">
        <v>795</v>
      </c>
      <c r="F204" s="31" t="s">
        <v>481</v>
      </c>
      <c r="G204" s="31" t="s">
        <v>349</v>
      </c>
      <c r="H204" s="32" t="s">
        <v>394</v>
      </c>
      <c r="I204" s="32">
        <v>9.09</v>
      </c>
      <c r="J204" s="32">
        <v>1.1100000000000001</v>
      </c>
      <c r="K204" s="32">
        <v>0.43</v>
      </c>
      <c r="L204" s="6">
        <v>0.16</v>
      </c>
      <c r="M204" s="38">
        <v>1</v>
      </c>
      <c r="N204" s="38" t="s">
        <v>482</v>
      </c>
      <c r="O204" s="32" t="s">
        <v>483</v>
      </c>
      <c r="P204" s="33">
        <v>44197</v>
      </c>
      <c r="Q204" s="31">
        <v>3</v>
      </c>
      <c r="R204" s="35">
        <v>0.3</v>
      </c>
      <c r="S204" s="35">
        <v>0.7</v>
      </c>
      <c r="T204" s="35"/>
      <c r="U204" s="35"/>
      <c r="V204" s="83">
        <f t="shared" si="30"/>
        <v>0.3</v>
      </c>
      <c r="W204" s="79" t="s">
        <v>550</v>
      </c>
      <c r="X204" s="124">
        <f>1/1</f>
        <v>1</v>
      </c>
      <c r="Y204" s="98" t="s">
        <v>744</v>
      </c>
      <c r="Z204" s="79"/>
      <c r="AA204" s="78" t="str">
        <f t="shared" si="24"/>
        <v>ALTO</v>
      </c>
      <c r="AB204" s="130">
        <f t="shared" si="25"/>
        <v>0.3</v>
      </c>
      <c r="AC204" s="78"/>
      <c r="AD204" s="131">
        <f t="shared" si="26"/>
        <v>2.7269999999999999</v>
      </c>
      <c r="AE204" s="131">
        <f t="shared" si="27"/>
        <v>0.33300000000000002</v>
      </c>
      <c r="AF204" s="131">
        <f t="shared" si="28"/>
        <v>0.129</v>
      </c>
      <c r="AG204" s="131">
        <f t="shared" si="29"/>
        <v>4.8000000000000001E-2</v>
      </c>
    </row>
    <row r="205" spans="1:33" ht="76.5" hidden="1" x14ac:dyDescent="0.25">
      <c r="A205" s="72" t="s">
        <v>26</v>
      </c>
      <c r="B205" s="72" t="s">
        <v>27</v>
      </c>
      <c r="C205" s="72" t="s">
        <v>28</v>
      </c>
      <c r="D205" s="11" t="s">
        <v>392</v>
      </c>
      <c r="E205" s="32" t="s">
        <v>795</v>
      </c>
      <c r="F205" s="11" t="s">
        <v>33</v>
      </c>
      <c r="G205" s="11" t="s">
        <v>25</v>
      </c>
      <c r="H205" s="12" t="s">
        <v>394</v>
      </c>
      <c r="I205" s="32">
        <v>9.09</v>
      </c>
      <c r="J205" s="32">
        <v>1.1100000000000001</v>
      </c>
      <c r="K205" s="32">
        <v>0.43</v>
      </c>
      <c r="L205" s="6">
        <v>0.16</v>
      </c>
      <c r="M205" s="12">
        <v>3</v>
      </c>
      <c r="N205" s="12" t="s">
        <v>34</v>
      </c>
      <c r="O205" s="12" t="s">
        <v>35</v>
      </c>
      <c r="P205" s="13">
        <v>44256</v>
      </c>
      <c r="Q205" s="14">
        <v>9</v>
      </c>
      <c r="R205" s="15">
        <v>0.25</v>
      </c>
      <c r="S205" s="15">
        <v>0.25</v>
      </c>
      <c r="T205" s="15">
        <v>0.25</v>
      </c>
      <c r="U205" s="15">
        <v>0.25</v>
      </c>
      <c r="V205" s="83">
        <f t="shared" si="30"/>
        <v>0.25</v>
      </c>
      <c r="W205" s="79" t="s">
        <v>550</v>
      </c>
      <c r="X205" s="124">
        <f>1/1</f>
        <v>1</v>
      </c>
      <c r="Y205" s="98" t="s">
        <v>745</v>
      </c>
      <c r="Z205" s="79"/>
      <c r="AA205" s="78" t="str">
        <f t="shared" si="24"/>
        <v>ALTO</v>
      </c>
      <c r="AB205" s="130">
        <f t="shared" si="25"/>
        <v>0.25</v>
      </c>
      <c r="AC205" s="78"/>
      <c r="AD205" s="131">
        <f t="shared" si="26"/>
        <v>2.2725</v>
      </c>
      <c r="AE205" s="131">
        <f t="shared" si="27"/>
        <v>0.27750000000000002</v>
      </c>
      <c r="AF205" s="131">
        <f t="shared" si="28"/>
        <v>0.1075</v>
      </c>
      <c r="AG205" s="131">
        <f t="shared" si="29"/>
        <v>0.04</v>
      </c>
    </row>
    <row r="206" spans="1:33" ht="76.5" hidden="1" x14ac:dyDescent="0.25">
      <c r="A206" s="72" t="s">
        <v>26</v>
      </c>
      <c r="B206" s="72" t="s">
        <v>27</v>
      </c>
      <c r="C206" s="72" t="s">
        <v>28</v>
      </c>
      <c r="D206" s="11" t="s">
        <v>392</v>
      </c>
      <c r="E206" s="32" t="s">
        <v>795</v>
      </c>
      <c r="F206" s="11" t="s">
        <v>36</v>
      </c>
      <c r="G206" s="11" t="s">
        <v>25</v>
      </c>
      <c r="H206" s="12" t="s">
        <v>394</v>
      </c>
      <c r="I206" s="32">
        <v>9.09</v>
      </c>
      <c r="J206" s="32">
        <v>1.1100000000000001</v>
      </c>
      <c r="K206" s="32">
        <v>0.43</v>
      </c>
      <c r="L206" s="6">
        <v>0.16</v>
      </c>
      <c r="M206" s="12">
        <v>2</v>
      </c>
      <c r="N206" s="12" t="s">
        <v>37</v>
      </c>
      <c r="O206" s="12" t="s">
        <v>38</v>
      </c>
      <c r="P206" s="13" t="s">
        <v>746</v>
      </c>
      <c r="Q206" s="14">
        <v>9</v>
      </c>
      <c r="R206" s="15"/>
      <c r="S206" s="15">
        <v>0.5</v>
      </c>
      <c r="T206" s="15"/>
      <c r="U206" s="15">
        <v>0.5</v>
      </c>
      <c r="V206" s="83">
        <f t="shared" si="30"/>
        <v>0</v>
      </c>
      <c r="W206" s="79" t="s">
        <v>549</v>
      </c>
      <c r="X206" s="79"/>
      <c r="Y206" s="79"/>
      <c r="Z206" s="79"/>
      <c r="AA206" s="78" t="str">
        <f t="shared" si="24"/>
        <v>BAJO</v>
      </c>
      <c r="AB206" s="130">
        <f t="shared" si="25"/>
        <v>0</v>
      </c>
      <c r="AC206" s="78"/>
      <c r="AD206" s="131">
        <f t="shared" si="26"/>
        <v>0</v>
      </c>
      <c r="AE206" s="131">
        <f t="shared" si="27"/>
        <v>0</v>
      </c>
      <c r="AF206" s="131">
        <f t="shared" si="28"/>
        <v>0</v>
      </c>
      <c r="AG206" s="131">
        <f t="shared" si="29"/>
        <v>0</v>
      </c>
    </row>
    <row r="207" spans="1:33" ht="76.5" hidden="1" x14ac:dyDescent="0.25">
      <c r="A207" s="72" t="s">
        <v>26</v>
      </c>
      <c r="B207" s="72" t="s">
        <v>27</v>
      </c>
      <c r="C207" s="72" t="s">
        <v>28</v>
      </c>
      <c r="D207" s="11" t="s">
        <v>392</v>
      </c>
      <c r="E207" s="32" t="s">
        <v>795</v>
      </c>
      <c r="F207" s="11" t="s">
        <v>39</v>
      </c>
      <c r="G207" s="11" t="s">
        <v>25</v>
      </c>
      <c r="H207" s="12" t="s">
        <v>394</v>
      </c>
      <c r="I207" s="32">
        <v>9.09</v>
      </c>
      <c r="J207" s="32">
        <v>1.1100000000000001</v>
      </c>
      <c r="K207" s="32">
        <v>0.43</v>
      </c>
      <c r="L207" s="6">
        <v>0.16</v>
      </c>
      <c r="M207" s="12">
        <v>1</v>
      </c>
      <c r="N207" s="12" t="s">
        <v>40</v>
      </c>
      <c r="O207" s="12" t="s">
        <v>41</v>
      </c>
      <c r="P207" s="13">
        <v>44378</v>
      </c>
      <c r="Q207" s="14">
        <v>9</v>
      </c>
      <c r="R207" s="15"/>
      <c r="S207" s="15"/>
      <c r="T207" s="15">
        <v>1</v>
      </c>
      <c r="U207" s="15"/>
      <c r="V207" s="83">
        <f t="shared" si="30"/>
        <v>0</v>
      </c>
      <c r="W207" s="79" t="s">
        <v>549</v>
      </c>
      <c r="X207" s="79"/>
      <c r="Y207" s="79"/>
      <c r="Z207" s="79"/>
      <c r="AA207" s="78" t="str">
        <f t="shared" si="24"/>
        <v>BAJO</v>
      </c>
      <c r="AB207" s="130">
        <f t="shared" si="25"/>
        <v>0</v>
      </c>
      <c r="AC207" s="78"/>
      <c r="AD207" s="131">
        <f t="shared" si="26"/>
        <v>0</v>
      </c>
      <c r="AE207" s="131">
        <f t="shared" si="27"/>
        <v>0</v>
      </c>
      <c r="AF207" s="131">
        <f t="shared" si="28"/>
        <v>0</v>
      </c>
      <c r="AG207" s="131">
        <f t="shared" si="29"/>
        <v>0</v>
      </c>
    </row>
    <row r="208" spans="1:33" ht="76.5" hidden="1" x14ac:dyDescent="0.25">
      <c r="A208" s="72" t="s">
        <v>26</v>
      </c>
      <c r="B208" s="72" t="s">
        <v>27</v>
      </c>
      <c r="C208" s="72" t="s">
        <v>28</v>
      </c>
      <c r="D208" s="11" t="s">
        <v>392</v>
      </c>
      <c r="E208" s="32" t="s">
        <v>795</v>
      </c>
      <c r="F208" s="11" t="s">
        <v>42</v>
      </c>
      <c r="G208" s="11" t="s">
        <v>25</v>
      </c>
      <c r="H208" s="12" t="s">
        <v>394</v>
      </c>
      <c r="I208" s="32">
        <v>9.09</v>
      </c>
      <c r="J208" s="32">
        <v>1.1100000000000001</v>
      </c>
      <c r="K208" s="32">
        <v>0.43</v>
      </c>
      <c r="L208" s="6">
        <v>0.16</v>
      </c>
      <c r="M208" s="12">
        <v>3</v>
      </c>
      <c r="N208" s="12" t="s">
        <v>43</v>
      </c>
      <c r="O208" s="12" t="s">
        <v>44</v>
      </c>
      <c r="P208" s="13">
        <v>44287</v>
      </c>
      <c r="Q208" s="14">
        <v>9</v>
      </c>
      <c r="R208" s="15"/>
      <c r="S208" s="15">
        <v>0.33</v>
      </c>
      <c r="T208" s="15">
        <v>0.33</v>
      </c>
      <c r="U208" s="15">
        <v>0.34</v>
      </c>
      <c r="V208" s="83">
        <f t="shared" si="30"/>
        <v>0</v>
      </c>
      <c r="W208" s="79" t="s">
        <v>549</v>
      </c>
      <c r="X208" s="79"/>
      <c r="Y208" s="79"/>
      <c r="Z208" s="79"/>
      <c r="AA208" s="78" t="str">
        <f t="shared" si="24"/>
        <v>BAJO</v>
      </c>
      <c r="AB208" s="130">
        <f t="shared" si="25"/>
        <v>0</v>
      </c>
      <c r="AC208" s="78"/>
      <c r="AD208" s="131">
        <f t="shared" si="26"/>
        <v>0</v>
      </c>
      <c r="AE208" s="131">
        <f t="shared" si="27"/>
        <v>0</v>
      </c>
      <c r="AF208" s="131">
        <f t="shared" si="28"/>
        <v>0</v>
      </c>
      <c r="AG208" s="131">
        <f t="shared" si="29"/>
        <v>0</v>
      </c>
    </row>
    <row r="209" spans="1:33" ht="76.5" hidden="1" x14ac:dyDescent="0.25">
      <c r="A209" s="72" t="s">
        <v>26</v>
      </c>
      <c r="B209" s="72" t="s">
        <v>27</v>
      </c>
      <c r="C209" s="72" t="s">
        <v>28</v>
      </c>
      <c r="D209" s="11" t="s">
        <v>392</v>
      </c>
      <c r="E209" s="32" t="s">
        <v>795</v>
      </c>
      <c r="F209" s="11" t="s">
        <v>45</v>
      </c>
      <c r="G209" s="11" t="s">
        <v>25</v>
      </c>
      <c r="H209" s="12" t="s">
        <v>394</v>
      </c>
      <c r="I209" s="32">
        <v>9.09</v>
      </c>
      <c r="J209" s="32">
        <v>1.1100000000000001</v>
      </c>
      <c r="K209" s="32">
        <v>0.43</v>
      </c>
      <c r="L209" s="6">
        <v>0.16</v>
      </c>
      <c r="M209" s="12">
        <v>3</v>
      </c>
      <c r="N209" s="12" t="s">
        <v>46</v>
      </c>
      <c r="O209" s="12" t="s">
        <v>47</v>
      </c>
      <c r="P209" s="13">
        <v>44287</v>
      </c>
      <c r="Q209" s="14">
        <v>9</v>
      </c>
      <c r="R209" s="15"/>
      <c r="S209" s="15">
        <v>0.33</v>
      </c>
      <c r="T209" s="15">
        <v>0.33</v>
      </c>
      <c r="U209" s="15">
        <v>0.34</v>
      </c>
      <c r="V209" s="83">
        <f t="shared" si="30"/>
        <v>0</v>
      </c>
      <c r="W209" s="79" t="s">
        <v>549</v>
      </c>
      <c r="X209" s="79"/>
      <c r="Y209" s="79"/>
      <c r="Z209" s="79"/>
      <c r="AA209" s="78" t="str">
        <f t="shared" si="24"/>
        <v>BAJO</v>
      </c>
      <c r="AB209" s="130">
        <f t="shared" si="25"/>
        <v>0</v>
      </c>
      <c r="AC209" s="78"/>
      <c r="AD209" s="131">
        <f t="shared" si="26"/>
        <v>0</v>
      </c>
      <c r="AE209" s="131">
        <f t="shared" si="27"/>
        <v>0</v>
      </c>
      <c r="AF209" s="131">
        <f t="shared" si="28"/>
        <v>0</v>
      </c>
      <c r="AG209" s="131">
        <f t="shared" si="29"/>
        <v>0</v>
      </c>
    </row>
    <row r="210" spans="1:33" ht="76.5" hidden="1" x14ac:dyDescent="0.25">
      <c r="A210" s="72" t="s">
        <v>26</v>
      </c>
      <c r="B210" s="72" t="s">
        <v>27</v>
      </c>
      <c r="C210" s="72" t="s">
        <v>28</v>
      </c>
      <c r="D210" s="11" t="s">
        <v>392</v>
      </c>
      <c r="E210" s="32" t="s">
        <v>795</v>
      </c>
      <c r="F210" s="11" t="s">
        <v>48</v>
      </c>
      <c r="G210" s="11" t="s">
        <v>25</v>
      </c>
      <c r="H210" s="12" t="s">
        <v>394</v>
      </c>
      <c r="I210" s="32">
        <v>9.09</v>
      </c>
      <c r="J210" s="32">
        <v>1.1100000000000001</v>
      </c>
      <c r="K210" s="32">
        <v>0.43</v>
      </c>
      <c r="L210" s="6">
        <v>0.16</v>
      </c>
      <c r="M210" s="16">
        <v>1</v>
      </c>
      <c r="N210" s="12" t="s">
        <v>30</v>
      </c>
      <c r="O210" s="12" t="s">
        <v>31</v>
      </c>
      <c r="P210" s="13">
        <v>44256</v>
      </c>
      <c r="Q210" s="14">
        <v>9</v>
      </c>
      <c r="R210" s="15"/>
      <c r="S210" s="15"/>
      <c r="T210" s="15"/>
      <c r="U210" s="15">
        <v>1</v>
      </c>
      <c r="V210" s="83">
        <f t="shared" si="30"/>
        <v>0</v>
      </c>
      <c r="W210" s="79" t="s">
        <v>549</v>
      </c>
      <c r="X210" s="79"/>
      <c r="Y210" s="79"/>
      <c r="Z210" s="79"/>
      <c r="AA210" s="78" t="str">
        <f t="shared" si="24"/>
        <v>BAJO</v>
      </c>
      <c r="AB210" s="130">
        <f t="shared" si="25"/>
        <v>0</v>
      </c>
      <c r="AC210" s="78"/>
      <c r="AD210" s="131">
        <f t="shared" si="26"/>
        <v>0</v>
      </c>
      <c r="AE210" s="131">
        <f t="shared" si="27"/>
        <v>0</v>
      </c>
      <c r="AF210" s="131">
        <f t="shared" si="28"/>
        <v>0</v>
      </c>
      <c r="AG210" s="131">
        <f t="shared" si="29"/>
        <v>0</v>
      </c>
    </row>
    <row r="211" spans="1:33" ht="153" hidden="1" x14ac:dyDescent="0.25">
      <c r="A211" s="30" t="s">
        <v>26</v>
      </c>
      <c r="B211" s="30" t="s">
        <v>27</v>
      </c>
      <c r="C211" s="30" t="s">
        <v>94</v>
      </c>
      <c r="D211" s="32" t="s">
        <v>395</v>
      </c>
      <c r="E211" s="32" t="s">
        <v>795</v>
      </c>
      <c r="F211" s="32" t="s">
        <v>396</v>
      </c>
      <c r="G211" s="31" t="s">
        <v>25</v>
      </c>
      <c r="H211" s="31" t="s">
        <v>397</v>
      </c>
      <c r="I211" s="31">
        <v>11.12</v>
      </c>
      <c r="J211" s="32">
        <v>1.1100000000000001</v>
      </c>
      <c r="K211" s="32">
        <v>0.43</v>
      </c>
      <c r="L211" s="6">
        <v>0.16</v>
      </c>
      <c r="M211" s="62">
        <v>4</v>
      </c>
      <c r="N211" s="31" t="s">
        <v>398</v>
      </c>
      <c r="O211" s="32" t="s">
        <v>399</v>
      </c>
      <c r="P211" s="36">
        <v>44256</v>
      </c>
      <c r="Q211" s="37">
        <v>10</v>
      </c>
      <c r="R211" s="27">
        <v>0.25</v>
      </c>
      <c r="S211" s="27">
        <v>0.25</v>
      </c>
      <c r="T211" s="27">
        <v>0.25</v>
      </c>
      <c r="U211" s="27">
        <v>0.25</v>
      </c>
      <c r="V211" s="83">
        <f t="shared" si="30"/>
        <v>0.25</v>
      </c>
      <c r="W211" s="79" t="s">
        <v>550</v>
      </c>
      <c r="X211" s="109">
        <f>1/1</f>
        <v>1</v>
      </c>
      <c r="Y211" s="110" t="s">
        <v>706</v>
      </c>
      <c r="Z211" s="100" t="s">
        <v>631</v>
      </c>
      <c r="AA211" s="78" t="str">
        <f t="shared" si="24"/>
        <v>ALTO</v>
      </c>
      <c r="AB211" s="130">
        <f t="shared" si="25"/>
        <v>0.25</v>
      </c>
      <c r="AC211" s="78"/>
      <c r="AD211" s="131">
        <f t="shared" si="26"/>
        <v>2.78</v>
      </c>
      <c r="AE211" s="131">
        <f t="shared" si="27"/>
        <v>0.27750000000000002</v>
      </c>
      <c r="AF211" s="131">
        <f t="shared" si="28"/>
        <v>0.1075</v>
      </c>
      <c r="AG211" s="131">
        <f t="shared" si="29"/>
        <v>0.04</v>
      </c>
    </row>
    <row r="212" spans="1:33" ht="242.25" hidden="1" x14ac:dyDescent="0.25">
      <c r="A212" s="30" t="s">
        <v>26</v>
      </c>
      <c r="B212" s="30" t="s">
        <v>27</v>
      </c>
      <c r="C212" s="30" t="s">
        <v>94</v>
      </c>
      <c r="D212" s="32" t="s">
        <v>395</v>
      </c>
      <c r="E212" s="32" t="s">
        <v>795</v>
      </c>
      <c r="F212" s="32" t="s">
        <v>400</v>
      </c>
      <c r="G212" s="31" t="s">
        <v>25</v>
      </c>
      <c r="H212" s="31" t="s">
        <v>397</v>
      </c>
      <c r="I212" s="31">
        <v>11.11</v>
      </c>
      <c r="J212" s="32">
        <v>1.1100000000000001</v>
      </c>
      <c r="K212" s="32">
        <v>0.43</v>
      </c>
      <c r="L212" s="6">
        <v>0.16</v>
      </c>
      <c r="M212" s="62">
        <v>18</v>
      </c>
      <c r="N212" s="31" t="s">
        <v>401</v>
      </c>
      <c r="O212" s="6" t="s">
        <v>711</v>
      </c>
      <c r="P212" s="120">
        <v>44256</v>
      </c>
      <c r="Q212" s="121">
        <v>10</v>
      </c>
      <c r="R212" s="122">
        <v>0.22</v>
      </c>
      <c r="S212" s="122">
        <v>0.22</v>
      </c>
      <c r="T212" s="122">
        <v>0.28000000000000003</v>
      </c>
      <c r="U212" s="122">
        <v>0.28000000000000003</v>
      </c>
      <c r="V212" s="83">
        <f t="shared" si="30"/>
        <v>0.22</v>
      </c>
      <c r="W212" s="79" t="s">
        <v>550</v>
      </c>
      <c r="X212" s="109">
        <f>4/4</f>
        <v>1</v>
      </c>
      <c r="Y212" s="110" t="s">
        <v>707</v>
      </c>
      <c r="Z212" s="100" t="s">
        <v>631</v>
      </c>
      <c r="AA212" s="78" t="str">
        <f t="shared" si="24"/>
        <v>ALTO</v>
      </c>
      <c r="AB212" s="130">
        <f t="shared" si="25"/>
        <v>0.22</v>
      </c>
      <c r="AC212" s="78"/>
      <c r="AD212" s="131">
        <f t="shared" si="26"/>
        <v>2.4441999999999999</v>
      </c>
      <c r="AE212" s="131">
        <f t="shared" si="27"/>
        <v>0.24420000000000003</v>
      </c>
      <c r="AF212" s="131">
        <f t="shared" si="28"/>
        <v>9.4600000000000004E-2</v>
      </c>
      <c r="AG212" s="131">
        <f t="shared" si="29"/>
        <v>3.5200000000000002E-2</v>
      </c>
    </row>
    <row r="213" spans="1:33" ht="180" hidden="1" x14ac:dyDescent="0.25">
      <c r="A213" s="30" t="s">
        <v>26</v>
      </c>
      <c r="B213" s="30" t="s">
        <v>27</v>
      </c>
      <c r="C213" s="30" t="s">
        <v>94</v>
      </c>
      <c r="D213" s="32" t="s">
        <v>395</v>
      </c>
      <c r="E213" s="32" t="s">
        <v>795</v>
      </c>
      <c r="F213" s="32" t="s">
        <v>402</v>
      </c>
      <c r="G213" s="31" t="s">
        <v>25</v>
      </c>
      <c r="H213" s="31" t="s">
        <v>397</v>
      </c>
      <c r="I213" s="31">
        <v>11.11</v>
      </c>
      <c r="J213" s="32">
        <v>1.1100000000000001</v>
      </c>
      <c r="K213" s="32">
        <v>0.43</v>
      </c>
      <c r="L213" s="6">
        <v>0.16</v>
      </c>
      <c r="M213" s="62">
        <v>10</v>
      </c>
      <c r="N213" s="31" t="s">
        <v>235</v>
      </c>
      <c r="O213" s="32" t="s">
        <v>403</v>
      </c>
      <c r="P213" s="36">
        <v>44256</v>
      </c>
      <c r="Q213" s="37">
        <v>10</v>
      </c>
      <c r="R213" s="27">
        <v>0.25</v>
      </c>
      <c r="S213" s="27">
        <v>0.25</v>
      </c>
      <c r="T213" s="27">
        <v>0.25</v>
      </c>
      <c r="U213" s="27">
        <v>0.25</v>
      </c>
      <c r="V213" s="83">
        <f t="shared" si="30"/>
        <v>0.25</v>
      </c>
      <c r="W213" s="79" t="s">
        <v>550</v>
      </c>
      <c r="X213" s="109">
        <v>0</v>
      </c>
      <c r="Y213" s="110" t="s">
        <v>708</v>
      </c>
      <c r="Z213" s="82" t="s">
        <v>712</v>
      </c>
      <c r="AA213" s="78" t="str">
        <f t="shared" si="24"/>
        <v>BAJO</v>
      </c>
      <c r="AB213" s="130">
        <f t="shared" si="25"/>
        <v>0</v>
      </c>
      <c r="AC213" s="78"/>
      <c r="AD213" s="131">
        <f t="shared" si="26"/>
        <v>0</v>
      </c>
      <c r="AE213" s="131">
        <f t="shared" si="27"/>
        <v>0</v>
      </c>
      <c r="AF213" s="131">
        <f t="shared" si="28"/>
        <v>0</v>
      </c>
      <c r="AG213" s="131">
        <f t="shared" si="29"/>
        <v>0</v>
      </c>
    </row>
    <row r="214" spans="1:33" ht="76.5" hidden="1" x14ac:dyDescent="0.25">
      <c r="A214" s="72" t="s">
        <v>26</v>
      </c>
      <c r="B214" s="72" t="s">
        <v>27</v>
      </c>
      <c r="C214" s="72" t="s">
        <v>28</v>
      </c>
      <c r="D214" s="11" t="s">
        <v>395</v>
      </c>
      <c r="E214" s="32" t="s">
        <v>795</v>
      </c>
      <c r="F214" s="11" t="s">
        <v>33</v>
      </c>
      <c r="G214" s="11" t="s">
        <v>25</v>
      </c>
      <c r="H214" s="12" t="s">
        <v>397</v>
      </c>
      <c r="I214" s="31">
        <v>11.11</v>
      </c>
      <c r="J214" s="32">
        <v>1.1100000000000001</v>
      </c>
      <c r="K214" s="32">
        <v>0.43</v>
      </c>
      <c r="L214" s="6">
        <v>0.16</v>
      </c>
      <c r="M214" s="12">
        <v>3</v>
      </c>
      <c r="N214" s="12" t="s">
        <v>34</v>
      </c>
      <c r="O214" s="12" t="s">
        <v>35</v>
      </c>
      <c r="P214" s="13">
        <v>44256</v>
      </c>
      <c r="Q214" s="14">
        <v>9</v>
      </c>
      <c r="R214" s="15">
        <v>0.25</v>
      </c>
      <c r="S214" s="15">
        <v>0.25</v>
      </c>
      <c r="T214" s="15">
        <v>0.25</v>
      </c>
      <c r="U214" s="15">
        <v>0.25</v>
      </c>
      <c r="V214" s="83">
        <f t="shared" si="30"/>
        <v>0.25</v>
      </c>
      <c r="W214" s="79" t="s">
        <v>550</v>
      </c>
      <c r="X214" s="109">
        <f>1/1</f>
        <v>1</v>
      </c>
      <c r="Y214" s="110" t="s">
        <v>709</v>
      </c>
      <c r="Z214" s="100" t="s">
        <v>631</v>
      </c>
      <c r="AA214" s="78" t="str">
        <f t="shared" si="24"/>
        <v>ALTO</v>
      </c>
      <c r="AB214" s="130">
        <f t="shared" si="25"/>
        <v>0.25</v>
      </c>
      <c r="AC214" s="78"/>
      <c r="AD214" s="131">
        <f t="shared" si="26"/>
        <v>2.7774999999999999</v>
      </c>
      <c r="AE214" s="131">
        <f t="shared" si="27"/>
        <v>0.27750000000000002</v>
      </c>
      <c r="AF214" s="131">
        <f t="shared" si="28"/>
        <v>0.1075</v>
      </c>
      <c r="AG214" s="131">
        <f t="shared" si="29"/>
        <v>0.04</v>
      </c>
    </row>
    <row r="215" spans="1:33" ht="76.5" hidden="1" x14ac:dyDescent="0.25">
      <c r="A215" s="72" t="s">
        <v>26</v>
      </c>
      <c r="B215" s="72" t="s">
        <v>27</v>
      </c>
      <c r="C215" s="72" t="s">
        <v>28</v>
      </c>
      <c r="D215" s="11" t="s">
        <v>395</v>
      </c>
      <c r="E215" s="32" t="s">
        <v>795</v>
      </c>
      <c r="F215" s="11" t="s">
        <v>36</v>
      </c>
      <c r="G215" s="11" t="s">
        <v>25</v>
      </c>
      <c r="H215" s="12" t="s">
        <v>397</v>
      </c>
      <c r="I215" s="31">
        <v>11.11</v>
      </c>
      <c r="J215" s="32">
        <v>1.1100000000000001</v>
      </c>
      <c r="K215" s="32">
        <v>0.43</v>
      </c>
      <c r="L215" s="6">
        <v>0.16</v>
      </c>
      <c r="M215" s="12">
        <v>2</v>
      </c>
      <c r="N215" s="12" t="s">
        <v>37</v>
      </c>
      <c r="O215" s="12" t="s">
        <v>38</v>
      </c>
      <c r="P215" s="13">
        <v>44256</v>
      </c>
      <c r="Q215" s="14">
        <v>9</v>
      </c>
      <c r="R215" s="15"/>
      <c r="S215" s="15">
        <v>0.5</v>
      </c>
      <c r="T215" s="15"/>
      <c r="U215" s="15">
        <v>0.5</v>
      </c>
      <c r="V215" s="83">
        <f t="shared" si="30"/>
        <v>0</v>
      </c>
      <c r="W215" s="79" t="s">
        <v>549</v>
      </c>
      <c r="X215" s="119"/>
      <c r="Y215" s="100" t="s">
        <v>710</v>
      </c>
      <c r="Z215" s="100" t="s">
        <v>710</v>
      </c>
      <c r="AA215" s="78" t="str">
        <f t="shared" si="24"/>
        <v>BAJO</v>
      </c>
      <c r="AB215" s="130">
        <f t="shared" si="25"/>
        <v>0</v>
      </c>
      <c r="AC215" s="78"/>
      <c r="AD215" s="131">
        <f t="shared" si="26"/>
        <v>0</v>
      </c>
      <c r="AE215" s="131">
        <f t="shared" si="27"/>
        <v>0</v>
      </c>
      <c r="AF215" s="131">
        <f t="shared" si="28"/>
        <v>0</v>
      </c>
      <c r="AG215" s="131">
        <f t="shared" si="29"/>
        <v>0</v>
      </c>
    </row>
    <row r="216" spans="1:33" ht="76.5" hidden="1" x14ac:dyDescent="0.25">
      <c r="A216" s="72" t="s">
        <v>26</v>
      </c>
      <c r="B216" s="72" t="s">
        <v>27</v>
      </c>
      <c r="C216" s="72" t="s">
        <v>28</v>
      </c>
      <c r="D216" s="11" t="s">
        <v>395</v>
      </c>
      <c r="E216" s="32" t="s">
        <v>795</v>
      </c>
      <c r="F216" s="11" t="s">
        <v>39</v>
      </c>
      <c r="G216" s="11" t="s">
        <v>25</v>
      </c>
      <c r="H216" s="12" t="s">
        <v>397</v>
      </c>
      <c r="I216" s="31">
        <v>11.11</v>
      </c>
      <c r="J216" s="32">
        <v>1.1100000000000001</v>
      </c>
      <c r="K216" s="32">
        <v>0.43</v>
      </c>
      <c r="L216" s="6">
        <v>0.16</v>
      </c>
      <c r="M216" s="12">
        <v>1</v>
      </c>
      <c r="N216" s="12" t="s">
        <v>40</v>
      </c>
      <c r="O216" s="12" t="s">
        <v>41</v>
      </c>
      <c r="P216" s="13">
        <v>44256</v>
      </c>
      <c r="Q216" s="14">
        <v>9</v>
      </c>
      <c r="R216" s="15"/>
      <c r="S216" s="15"/>
      <c r="T216" s="15">
        <v>1</v>
      </c>
      <c r="U216" s="15"/>
      <c r="V216" s="83">
        <f t="shared" si="30"/>
        <v>0</v>
      </c>
      <c r="W216" s="79" t="s">
        <v>549</v>
      </c>
      <c r="X216" s="119"/>
      <c r="Y216" s="100" t="s">
        <v>710</v>
      </c>
      <c r="Z216" s="100" t="s">
        <v>710</v>
      </c>
      <c r="AA216" s="78" t="str">
        <f t="shared" si="24"/>
        <v>BAJO</v>
      </c>
      <c r="AB216" s="130">
        <f t="shared" si="25"/>
        <v>0</v>
      </c>
      <c r="AC216" s="78"/>
      <c r="AD216" s="131">
        <f t="shared" si="26"/>
        <v>0</v>
      </c>
      <c r="AE216" s="131">
        <f t="shared" si="27"/>
        <v>0</v>
      </c>
      <c r="AF216" s="131">
        <f t="shared" si="28"/>
        <v>0</v>
      </c>
      <c r="AG216" s="131">
        <f t="shared" si="29"/>
        <v>0</v>
      </c>
    </row>
    <row r="217" spans="1:33" ht="76.5" hidden="1" x14ac:dyDescent="0.25">
      <c r="A217" s="72" t="s">
        <v>26</v>
      </c>
      <c r="B217" s="72" t="s">
        <v>27</v>
      </c>
      <c r="C217" s="72" t="s">
        <v>28</v>
      </c>
      <c r="D217" s="11" t="s">
        <v>395</v>
      </c>
      <c r="E217" s="32" t="s">
        <v>795</v>
      </c>
      <c r="F217" s="11" t="s">
        <v>42</v>
      </c>
      <c r="G217" s="11" t="s">
        <v>25</v>
      </c>
      <c r="H217" s="12" t="s">
        <v>397</v>
      </c>
      <c r="I217" s="31">
        <v>11.11</v>
      </c>
      <c r="J217" s="32">
        <v>1.1100000000000001</v>
      </c>
      <c r="K217" s="32">
        <v>0.43</v>
      </c>
      <c r="L217" s="6">
        <v>0.16</v>
      </c>
      <c r="M217" s="12">
        <v>3</v>
      </c>
      <c r="N217" s="12" t="s">
        <v>43</v>
      </c>
      <c r="O217" s="12" t="s">
        <v>44</v>
      </c>
      <c r="P217" s="13">
        <v>44256</v>
      </c>
      <c r="Q217" s="14">
        <v>9</v>
      </c>
      <c r="R217" s="15"/>
      <c r="S217" s="15">
        <v>0.33</v>
      </c>
      <c r="T217" s="15">
        <v>0.33</v>
      </c>
      <c r="U217" s="15">
        <v>0.34</v>
      </c>
      <c r="V217" s="83">
        <f t="shared" si="30"/>
        <v>0</v>
      </c>
      <c r="W217" s="79" t="s">
        <v>549</v>
      </c>
      <c r="X217" s="119"/>
      <c r="Y217" s="100" t="s">
        <v>710</v>
      </c>
      <c r="Z217" s="100" t="s">
        <v>710</v>
      </c>
      <c r="AA217" s="78" t="str">
        <f t="shared" si="24"/>
        <v>BAJO</v>
      </c>
      <c r="AB217" s="130">
        <f t="shared" si="25"/>
        <v>0</v>
      </c>
      <c r="AC217" s="78"/>
      <c r="AD217" s="131">
        <f t="shared" si="26"/>
        <v>0</v>
      </c>
      <c r="AE217" s="131">
        <f t="shared" si="27"/>
        <v>0</v>
      </c>
      <c r="AF217" s="131">
        <f t="shared" si="28"/>
        <v>0</v>
      </c>
      <c r="AG217" s="131">
        <f t="shared" si="29"/>
        <v>0</v>
      </c>
    </row>
    <row r="218" spans="1:33" ht="76.5" hidden="1" x14ac:dyDescent="0.25">
      <c r="A218" s="72" t="s">
        <v>26</v>
      </c>
      <c r="B218" s="72" t="s">
        <v>27</v>
      </c>
      <c r="C218" s="72" t="s">
        <v>28</v>
      </c>
      <c r="D218" s="11" t="s">
        <v>395</v>
      </c>
      <c r="E218" s="32" t="s">
        <v>795</v>
      </c>
      <c r="F218" s="11" t="s">
        <v>45</v>
      </c>
      <c r="G218" s="11" t="s">
        <v>25</v>
      </c>
      <c r="H218" s="12" t="s">
        <v>397</v>
      </c>
      <c r="I218" s="31">
        <v>11.11</v>
      </c>
      <c r="J218" s="32">
        <v>1.1100000000000001</v>
      </c>
      <c r="K218" s="32">
        <v>0.43</v>
      </c>
      <c r="L218" s="6">
        <v>0.16</v>
      </c>
      <c r="M218" s="12">
        <v>3</v>
      </c>
      <c r="N218" s="12" t="s">
        <v>46</v>
      </c>
      <c r="O218" s="12" t="s">
        <v>47</v>
      </c>
      <c r="P218" s="13">
        <v>44256</v>
      </c>
      <c r="Q218" s="14">
        <v>9</v>
      </c>
      <c r="R218" s="15"/>
      <c r="S218" s="15">
        <v>0.33</v>
      </c>
      <c r="T218" s="15">
        <v>0.33</v>
      </c>
      <c r="U218" s="15">
        <v>0.34</v>
      </c>
      <c r="V218" s="83">
        <f t="shared" si="30"/>
        <v>0</v>
      </c>
      <c r="W218" s="79" t="s">
        <v>549</v>
      </c>
      <c r="X218" s="119"/>
      <c r="Y218" s="100" t="s">
        <v>710</v>
      </c>
      <c r="Z218" s="100" t="s">
        <v>710</v>
      </c>
      <c r="AA218" s="78" t="str">
        <f t="shared" si="24"/>
        <v>BAJO</v>
      </c>
      <c r="AB218" s="130">
        <f t="shared" si="25"/>
        <v>0</v>
      </c>
      <c r="AC218" s="78"/>
      <c r="AD218" s="131">
        <f t="shared" si="26"/>
        <v>0</v>
      </c>
      <c r="AE218" s="131">
        <f t="shared" si="27"/>
        <v>0</v>
      </c>
      <c r="AF218" s="131">
        <f t="shared" si="28"/>
        <v>0</v>
      </c>
      <c r="AG218" s="131">
        <f t="shared" si="29"/>
        <v>0</v>
      </c>
    </row>
    <row r="219" spans="1:33" ht="76.5" hidden="1" x14ac:dyDescent="0.25">
      <c r="A219" s="72" t="s">
        <v>26</v>
      </c>
      <c r="B219" s="72" t="s">
        <v>27</v>
      </c>
      <c r="C219" s="72" t="s">
        <v>28</v>
      </c>
      <c r="D219" s="11" t="s">
        <v>395</v>
      </c>
      <c r="E219" s="32" t="s">
        <v>795</v>
      </c>
      <c r="F219" s="11" t="s">
        <v>48</v>
      </c>
      <c r="G219" s="11" t="s">
        <v>25</v>
      </c>
      <c r="H219" s="12" t="s">
        <v>397</v>
      </c>
      <c r="I219" s="31">
        <v>11.11</v>
      </c>
      <c r="J219" s="32">
        <v>1.1100000000000001</v>
      </c>
      <c r="K219" s="32">
        <v>0.43</v>
      </c>
      <c r="L219" s="6">
        <v>0.16</v>
      </c>
      <c r="M219" s="16">
        <v>1</v>
      </c>
      <c r="N219" s="12" t="s">
        <v>30</v>
      </c>
      <c r="O219" s="12" t="s">
        <v>31</v>
      </c>
      <c r="P219" s="13">
        <v>44256</v>
      </c>
      <c r="Q219" s="14">
        <v>9</v>
      </c>
      <c r="R219" s="15"/>
      <c r="S219" s="15"/>
      <c r="T219" s="15"/>
      <c r="U219" s="15">
        <v>1</v>
      </c>
      <c r="V219" s="83">
        <f t="shared" si="30"/>
        <v>0</v>
      </c>
      <c r="W219" s="79" t="s">
        <v>549</v>
      </c>
      <c r="X219" s="119"/>
      <c r="Y219" s="100" t="s">
        <v>710</v>
      </c>
      <c r="Z219" s="100" t="s">
        <v>710</v>
      </c>
      <c r="AA219" s="78" t="str">
        <f t="shared" si="24"/>
        <v>BAJO</v>
      </c>
      <c r="AB219" s="130">
        <f t="shared" si="25"/>
        <v>0</v>
      </c>
      <c r="AC219" s="78"/>
      <c r="AD219" s="131">
        <f t="shared" si="26"/>
        <v>0</v>
      </c>
      <c r="AE219" s="131">
        <f t="shared" si="27"/>
        <v>0</v>
      </c>
      <c r="AF219" s="131">
        <f t="shared" si="28"/>
        <v>0</v>
      </c>
      <c r="AG219" s="131">
        <f t="shared" si="29"/>
        <v>0</v>
      </c>
    </row>
    <row r="220" spans="1:33" ht="89.25" hidden="1" x14ac:dyDescent="0.25">
      <c r="A220" s="30" t="s">
        <v>49</v>
      </c>
      <c r="B220" s="30" t="s">
        <v>50</v>
      </c>
      <c r="C220" s="30" t="s">
        <v>51</v>
      </c>
      <c r="D220" s="31" t="s">
        <v>404</v>
      </c>
      <c r="E220" s="32" t="s">
        <v>795</v>
      </c>
      <c r="F220" s="31" t="s">
        <v>405</v>
      </c>
      <c r="G220" s="32" t="s">
        <v>25</v>
      </c>
      <c r="H220" s="31" t="s">
        <v>406</v>
      </c>
      <c r="I220" s="31">
        <v>8.34</v>
      </c>
      <c r="J220" s="32">
        <v>1.1100000000000001</v>
      </c>
      <c r="K220" s="32">
        <v>0.43</v>
      </c>
      <c r="L220" s="12">
        <v>0.57999999999999996</v>
      </c>
      <c r="M220" s="32" t="s">
        <v>451</v>
      </c>
      <c r="N220" s="31" t="s">
        <v>452</v>
      </c>
      <c r="O220" s="31" t="s">
        <v>453</v>
      </c>
      <c r="P220" s="33">
        <v>44287</v>
      </c>
      <c r="Q220" s="44">
        <v>9</v>
      </c>
      <c r="R220" s="35"/>
      <c r="S220" s="35">
        <v>0.2</v>
      </c>
      <c r="T220" s="35">
        <v>0.4</v>
      </c>
      <c r="U220" s="35">
        <v>0.4</v>
      </c>
      <c r="V220" s="83">
        <f t="shared" si="30"/>
        <v>0</v>
      </c>
      <c r="W220" s="79" t="s">
        <v>549</v>
      </c>
      <c r="X220" s="79"/>
      <c r="Y220" s="79"/>
      <c r="Z220" s="79"/>
      <c r="AA220" s="78" t="str">
        <f t="shared" si="24"/>
        <v>BAJO</v>
      </c>
      <c r="AB220" s="130">
        <f t="shared" si="25"/>
        <v>0</v>
      </c>
      <c r="AC220" s="78"/>
      <c r="AD220" s="131">
        <f t="shared" si="26"/>
        <v>0</v>
      </c>
      <c r="AE220" s="131">
        <f t="shared" si="27"/>
        <v>0</v>
      </c>
      <c r="AF220" s="131">
        <f t="shared" si="28"/>
        <v>0</v>
      </c>
      <c r="AG220" s="131">
        <f t="shared" si="29"/>
        <v>0</v>
      </c>
    </row>
    <row r="221" spans="1:33" ht="204" hidden="1" x14ac:dyDescent="0.25">
      <c r="A221" s="30" t="s">
        <v>49</v>
      </c>
      <c r="B221" s="30" t="s">
        <v>50</v>
      </c>
      <c r="C221" s="30" t="s">
        <v>124</v>
      </c>
      <c r="D221" s="31" t="s">
        <v>404</v>
      </c>
      <c r="E221" s="32" t="s">
        <v>795</v>
      </c>
      <c r="F221" s="31" t="s">
        <v>407</v>
      </c>
      <c r="G221" s="32" t="s">
        <v>25</v>
      </c>
      <c r="H221" s="31" t="s">
        <v>406</v>
      </c>
      <c r="I221" s="31">
        <v>8.34</v>
      </c>
      <c r="J221" s="32">
        <v>1.1100000000000001</v>
      </c>
      <c r="K221" s="32">
        <v>0.43</v>
      </c>
      <c r="L221" s="12">
        <v>0.57999999999999996</v>
      </c>
      <c r="M221" s="32" t="s">
        <v>454</v>
      </c>
      <c r="N221" s="31" t="s">
        <v>455</v>
      </c>
      <c r="O221" s="31" t="s">
        <v>456</v>
      </c>
      <c r="P221" s="33">
        <v>44287</v>
      </c>
      <c r="Q221" s="44">
        <v>6</v>
      </c>
      <c r="R221" s="35"/>
      <c r="S221" s="35">
        <v>0.5</v>
      </c>
      <c r="T221" s="35">
        <v>0.5</v>
      </c>
      <c r="U221" s="35"/>
      <c r="V221" s="83">
        <f t="shared" si="30"/>
        <v>0</v>
      </c>
      <c r="W221" s="79" t="s">
        <v>549</v>
      </c>
      <c r="X221" s="79"/>
      <c r="Y221" s="79"/>
      <c r="Z221" s="79"/>
      <c r="AA221" s="78" t="str">
        <f t="shared" si="24"/>
        <v>BAJO</v>
      </c>
      <c r="AB221" s="130">
        <f t="shared" si="25"/>
        <v>0</v>
      </c>
      <c r="AC221" s="78"/>
      <c r="AD221" s="131">
        <f t="shared" si="26"/>
        <v>0</v>
      </c>
      <c r="AE221" s="131">
        <f t="shared" si="27"/>
        <v>0</v>
      </c>
      <c r="AF221" s="131">
        <f t="shared" si="28"/>
        <v>0</v>
      </c>
      <c r="AG221" s="131">
        <f t="shared" si="29"/>
        <v>0</v>
      </c>
    </row>
    <row r="222" spans="1:33" ht="127.5" hidden="1" x14ac:dyDescent="0.25">
      <c r="A222" s="30" t="s">
        <v>457</v>
      </c>
      <c r="B222" s="30" t="s">
        <v>62</v>
      </c>
      <c r="C222" s="30" t="s">
        <v>126</v>
      </c>
      <c r="D222" s="31" t="s">
        <v>404</v>
      </c>
      <c r="E222" s="32" t="s">
        <v>795</v>
      </c>
      <c r="F222" s="31" t="s">
        <v>458</v>
      </c>
      <c r="G222" s="32" t="s">
        <v>349</v>
      </c>
      <c r="H222" s="31" t="s">
        <v>406</v>
      </c>
      <c r="I222" s="31">
        <v>8.34</v>
      </c>
      <c r="J222" s="32">
        <v>1.1100000000000001</v>
      </c>
      <c r="K222" s="32">
        <v>0.43</v>
      </c>
      <c r="L222" s="12">
        <v>1.67</v>
      </c>
      <c r="M222" s="32" t="s">
        <v>459</v>
      </c>
      <c r="N222" s="31" t="s">
        <v>460</v>
      </c>
      <c r="O222" s="31" t="s">
        <v>461</v>
      </c>
      <c r="P222" s="33">
        <v>44287</v>
      </c>
      <c r="Q222" s="44">
        <v>9</v>
      </c>
      <c r="R222" s="35"/>
      <c r="S222" s="35">
        <v>0.33</v>
      </c>
      <c r="T222" s="35">
        <v>0.33</v>
      </c>
      <c r="U222" s="35">
        <v>0.34</v>
      </c>
      <c r="V222" s="83">
        <f t="shared" si="30"/>
        <v>0</v>
      </c>
      <c r="W222" s="79" t="s">
        <v>549</v>
      </c>
      <c r="X222" s="79"/>
      <c r="Y222" s="79"/>
      <c r="Z222" s="79"/>
      <c r="AA222" s="78" t="str">
        <f t="shared" si="24"/>
        <v>BAJO</v>
      </c>
      <c r="AB222" s="130">
        <f t="shared" si="25"/>
        <v>0</v>
      </c>
      <c r="AC222" s="78"/>
      <c r="AD222" s="131">
        <f t="shared" si="26"/>
        <v>0</v>
      </c>
      <c r="AE222" s="131">
        <f t="shared" si="27"/>
        <v>0</v>
      </c>
      <c r="AF222" s="131">
        <f t="shared" si="28"/>
        <v>0</v>
      </c>
      <c r="AG222" s="131">
        <f t="shared" si="29"/>
        <v>0</v>
      </c>
    </row>
    <row r="223" spans="1:33" ht="153" hidden="1" x14ac:dyDescent="0.25">
      <c r="A223" s="30" t="s">
        <v>26</v>
      </c>
      <c r="B223" s="30" t="s">
        <v>27</v>
      </c>
      <c r="C223" s="30" t="s">
        <v>94</v>
      </c>
      <c r="D223" s="31" t="s">
        <v>404</v>
      </c>
      <c r="E223" s="32" t="s">
        <v>795</v>
      </c>
      <c r="F223" s="31" t="s">
        <v>462</v>
      </c>
      <c r="G223" s="32" t="s">
        <v>349</v>
      </c>
      <c r="H223" s="31" t="s">
        <v>406</v>
      </c>
      <c r="I223" s="31">
        <v>8.34</v>
      </c>
      <c r="J223" s="32">
        <v>1.1100000000000001</v>
      </c>
      <c r="K223" s="32">
        <v>0.43</v>
      </c>
      <c r="L223" s="6">
        <v>0.16</v>
      </c>
      <c r="M223" s="68">
        <v>1</v>
      </c>
      <c r="N223" s="31" t="s">
        <v>463</v>
      </c>
      <c r="O223" s="31" t="s">
        <v>464</v>
      </c>
      <c r="P223" s="33">
        <v>44228</v>
      </c>
      <c r="Q223" s="44">
        <v>11</v>
      </c>
      <c r="R223" s="35">
        <v>0.25</v>
      </c>
      <c r="S223" s="35">
        <v>0.25</v>
      </c>
      <c r="T223" s="35">
        <v>0.25</v>
      </c>
      <c r="U223" s="35">
        <v>0.25</v>
      </c>
      <c r="V223" s="83">
        <f t="shared" si="30"/>
        <v>0.25</v>
      </c>
      <c r="W223" s="79" t="s">
        <v>550</v>
      </c>
      <c r="X223" s="109">
        <f>3/3</f>
        <v>1</v>
      </c>
      <c r="Y223" s="82" t="s">
        <v>695</v>
      </c>
      <c r="Z223" s="79"/>
      <c r="AA223" s="78" t="str">
        <f t="shared" si="24"/>
        <v>ALTO</v>
      </c>
      <c r="AB223" s="130">
        <f t="shared" si="25"/>
        <v>0.25</v>
      </c>
      <c r="AC223" s="78"/>
      <c r="AD223" s="131">
        <f t="shared" si="26"/>
        <v>2.085</v>
      </c>
      <c r="AE223" s="131">
        <f t="shared" si="27"/>
        <v>0.27750000000000002</v>
      </c>
      <c r="AF223" s="131">
        <f t="shared" si="28"/>
        <v>0.1075</v>
      </c>
      <c r="AG223" s="131">
        <f t="shared" si="29"/>
        <v>0.04</v>
      </c>
    </row>
    <row r="224" spans="1:33" ht="330" hidden="1" x14ac:dyDescent="0.25">
      <c r="A224" s="30" t="s">
        <v>26</v>
      </c>
      <c r="B224" s="30" t="s">
        <v>27</v>
      </c>
      <c r="C224" s="30" t="s">
        <v>94</v>
      </c>
      <c r="D224" s="31" t="s">
        <v>404</v>
      </c>
      <c r="E224" s="32" t="s">
        <v>795</v>
      </c>
      <c r="F224" s="31" t="s">
        <v>465</v>
      </c>
      <c r="G224" s="32" t="s">
        <v>349</v>
      </c>
      <c r="H224" s="31" t="s">
        <v>406</v>
      </c>
      <c r="I224" s="31">
        <v>8.33</v>
      </c>
      <c r="J224" s="32">
        <v>1.1100000000000001</v>
      </c>
      <c r="K224" s="32">
        <v>0.43</v>
      </c>
      <c r="L224" s="6">
        <v>0.16</v>
      </c>
      <c r="M224" s="68">
        <v>1</v>
      </c>
      <c r="N224" s="31" t="s">
        <v>466</v>
      </c>
      <c r="O224" s="31" t="s">
        <v>467</v>
      </c>
      <c r="P224" s="33">
        <v>44197</v>
      </c>
      <c r="Q224" s="44">
        <v>6</v>
      </c>
      <c r="R224" s="35">
        <v>0.5</v>
      </c>
      <c r="S224" s="35">
        <v>0.5</v>
      </c>
      <c r="T224" s="35"/>
      <c r="U224" s="35"/>
      <c r="V224" s="83">
        <f t="shared" si="30"/>
        <v>0.5</v>
      </c>
      <c r="W224" s="79" t="s">
        <v>550</v>
      </c>
      <c r="X224" s="109">
        <v>0</v>
      </c>
      <c r="Y224" s="82" t="s">
        <v>692</v>
      </c>
      <c r="Z224" s="98" t="s">
        <v>693</v>
      </c>
      <c r="AA224" s="78" t="str">
        <f t="shared" si="24"/>
        <v>BAJO</v>
      </c>
      <c r="AB224" s="130">
        <f t="shared" si="25"/>
        <v>0</v>
      </c>
      <c r="AC224" s="78"/>
      <c r="AD224" s="131">
        <f t="shared" si="26"/>
        <v>0</v>
      </c>
      <c r="AE224" s="131">
        <f t="shared" si="27"/>
        <v>0</v>
      </c>
      <c r="AF224" s="131">
        <f t="shared" si="28"/>
        <v>0</v>
      </c>
      <c r="AG224" s="131">
        <f t="shared" si="29"/>
        <v>0</v>
      </c>
    </row>
    <row r="225" spans="1:33" ht="330" hidden="1" x14ac:dyDescent="0.25">
      <c r="A225" s="30" t="s">
        <v>26</v>
      </c>
      <c r="B225" s="30" t="s">
        <v>27</v>
      </c>
      <c r="C225" s="30" t="s">
        <v>94</v>
      </c>
      <c r="D225" s="31" t="s">
        <v>404</v>
      </c>
      <c r="E225" s="32" t="s">
        <v>795</v>
      </c>
      <c r="F225" s="31" t="s">
        <v>468</v>
      </c>
      <c r="G225" s="32" t="s">
        <v>349</v>
      </c>
      <c r="H225" s="31" t="s">
        <v>406</v>
      </c>
      <c r="I225" s="31">
        <v>8.33</v>
      </c>
      <c r="J225" s="32">
        <v>1.1100000000000001</v>
      </c>
      <c r="K225" s="32">
        <v>0.43</v>
      </c>
      <c r="L225" s="6">
        <v>0.16</v>
      </c>
      <c r="M225" s="68">
        <v>1</v>
      </c>
      <c r="N225" s="31" t="s">
        <v>469</v>
      </c>
      <c r="O225" s="31" t="s">
        <v>464</v>
      </c>
      <c r="P225" s="33">
        <v>44228</v>
      </c>
      <c r="Q225" s="44">
        <v>11</v>
      </c>
      <c r="R225" s="35">
        <v>0.25</v>
      </c>
      <c r="S225" s="35">
        <v>0.25</v>
      </c>
      <c r="T225" s="35">
        <v>0.25</v>
      </c>
      <c r="U225" s="35">
        <v>0.25</v>
      </c>
      <c r="V225" s="83">
        <f t="shared" si="30"/>
        <v>0.25</v>
      </c>
      <c r="W225" s="79" t="s">
        <v>550</v>
      </c>
      <c r="X225" s="109">
        <v>0</v>
      </c>
      <c r="Y225" s="82" t="s">
        <v>692</v>
      </c>
      <c r="Z225" s="98" t="s">
        <v>693</v>
      </c>
      <c r="AA225" s="78" t="str">
        <f t="shared" si="24"/>
        <v>BAJO</v>
      </c>
      <c r="AB225" s="130">
        <f t="shared" si="25"/>
        <v>0</v>
      </c>
      <c r="AC225" s="78"/>
      <c r="AD225" s="131">
        <f t="shared" si="26"/>
        <v>0</v>
      </c>
      <c r="AE225" s="131">
        <f t="shared" si="27"/>
        <v>0</v>
      </c>
      <c r="AF225" s="131">
        <f t="shared" si="28"/>
        <v>0</v>
      </c>
      <c r="AG225" s="131">
        <f t="shared" si="29"/>
        <v>0</v>
      </c>
    </row>
    <row r="226" spans="1:33" ht="76.5" hidden="1" x14ac:dyDescent="0.25">
      <c r="A226" s="72" t="s">
        <v>26</v>
      </c>
      <c r="B226" s="72" t="s">
        <v>27</v>
      </c>
      <c r="C226" s="72" t="s">
        <v>28</v>
      </c>
      <c r="D226" s="11" t="s">
        <v>404</v>
      </c>
      <c r="E226" s="32" t="s">
        <v>795</v>
      </c>
      <c r="F226" s="11" t="s">
        <v>33</v>
      </c>
      <c r="G226" s="11" t="s">
        <v>25</v>
      </c>
      <c r="H226" s="12" t="s">
        <v>406</v>
      </c>
      <c r="I226" s="31">
        <v>8.33</v>
      </c>
      <c r="J226" s="32">
        <v>1.1100000000000001</v>
      </c>
      <c r="K226" s="32">
        <v>0.43</v>
      </c>
      <c r="L226" s="6">
        <v>0.16</v>
      </c>
      <c r="M226" s="12">
        <v>3</v>
      </c>
      <c r="N226" s="12" t="s">
        <v>34</v>
      </c>
      <c r="O226" s="12" t="s">
        <v>35</v>
      </c>
      <c r="P226" s="13">
        <v>44256</v>
      </c>
      <c r="Q226" s="14">
        <v>9</v>
      </c>
      <c r="R226" s="15">
        <v>0.25</v>
      </c>
      <c r="S226" s="15">
        <v>0.25</v>
      </c>
      <c r="T226" s="15">
        <v>0.25</v>
      </c>
      <c r="U226" s="15">
        <v>0.25</v>
      </c>
      <c r="V226" s="83">
        <f t="shared" si="30"/>
        <v>0.25</v>
      </c>
      <c r="W226" s="79" t="s">
        <v>550</v>
      </c>
      <c r="X226" s="102">
        <f>1/1</f>
        <v>1</v>
      </c>
      <c r="Y226" s="79" t="s">
        <v>696</v>
      </c>
      <c r="Z226" s="98" t="s">
        <v>694</v>
      </c>
      <c r="AA226" s="78" t="str">
        <f t="shared" si="24"/>
        <v>ALTO</v>
      </c>
      <c r="AB226" s="130">
        <f t="shared" si="25"/>
        <v>0.25</v>
      </c>
      <c r="AC226" s="78"/>
      <c r="AD226" s="131">
        <f t="shared" si="26"/>
        <v>2.0825</v>
      </c>
      <c r="AE226" s="131">
        <f t="shared" si="27"/>
        <v>0.27750000000000002</v>
      </c>
      <c r="AF226" s="131">
        <f t="shared" si="28"/>
        <v>0.1075</v>
      </c>
      <c r="AG226" s="131">
        <f t="shared" si="29"/>
        <v>0.04</v>
      </c>
    </row>
    <row r="227" spans="1:33" ht="76.5" hidden="1" x14ac:dyDescent="0.25">
      <c r="A227" s="72" t="s">
        <v>26</v>
      </c>
      <c r="B227" s="72" t="s">
        <v>27</v>
      </c>
      <c r="C227" s="72" t="s">
        <v>28</v>
      </c>
      <c r="D227" s="11" t="s">
        <v>404</v>
      </c>
      <c r="E227" s="32" t="s">
        <v>795</v>
      </c>
      <c r="F227" s="11" t="s">
        <v>36</v>
      </c>
      <c r="G227" s="11" t="s">
        <v>25</v>
      </c>
      <c r="H227" s="12" t="s">
        <v>406</v>
      </c>
      <c r="I227" s="31">
        <v>8.33</v>
      </c>
      <c r="J227" s="32">
        <v>1.1100000000000001</v>
      </c>
      <c r="K227" s="32">
        <v>0.43</v>
      </c>
      <c r="L227" s="6">
        <v>0.16</v>
      </c>
      <c r="M227" s="12">
        <v>2</v>
      </c>
      <c r="N227" s="12" t="s">
        <v>37</v>
      </c>
      <c r="O227" s="12" t="s">
        <v>38</v>
      </c>
      <c r="P227" s="13">
        <v>44256</v>
      </c>
      <c r="Q227" s="14">
        <v>9</v>
      </c>
      <c r="R227" s="15"/>
      <c r="S227" s="15">
        <v>0.5</v>
      </c>
      <c r="T227" s="15"/>
      <c r="U227" s="15">
        <v>0.5</v>
      </c>
      <c r="V227" s="83">
        <f t="shared" si="30"/>
        <v>0</v>
      </c>
      <c r="W227" s="79" t="s">
        <v>549</v>
      </c>
      <c r="X227" s="79"/>
      <c r="Y227" s="79"/>
      <c r="Z227" s="79"/>
      <c r="AA227" s="78" t="str">
        <f t="shared" si="24"/>
        <v>BAJO</v>
      </c>
      <c r="AB227" s="130">
        <f t="shared" si="25"/>
        <v>0</v>
      </c>
      <c r="AC227" s="78"/>
      <c r="AD227" s="131">
        <f t="shared" si="26"/>
        <v>0</v>
      </c>
      <c r="AE227" s="131">
        <f t="shared" si="27"/>
        <v>0</v>
      </c>
      <c r="AF227" s="131">
        <f t="shared" si="28"/>
        <v>0</v>
      </c>
      <c r="AG227" s="131">
        <f t="shared" si="29"/>
        <v>0</v>
      </c>
    </row>
    <row r="228" spans="1:33" ht="76.5" hidden="1" x14ac:dyDescent="0.25">
      <c r="A228" s="72" t="s">
        <v>26</v>
      </c>
      <c r="B228" s="72" t="s">
        <v>27</v>
      </c>
      <c r="C228" s="72" t="s">
        <v>28</v>
      </c>
      <c r="D228" s="11" t="s">
        <v>404</v>
      </c>
      <c r="E228" s="32" t="s">
        <v>795</v>
      </c>
      <c r="F228" s="11" t="s">
        <v>39</v>
      </c>
      <c r="G228" s="11" t="s">
        <v>25</v>
      </c>
      <c r="H228" s="12" t="s">
        <v>406</v>
      </c>
      <c r="I228" s="31">
        <v>8.33</v>
      </c>
      <c r="J228" s="32">
        <v>1.1100000000000001</v>
      </c>
      <c r="K228" s="32">
        <v>0.43</v>
      </c>
      <c r="L228" s="6">
        <v>0.16</v>
      </c>
      <c r="M228" s="12">
        <v>1</v>
      </c>
      <c r="N228" s="12" t="s">
        <v>40</v>
      </c>
      <c r="O228" s="12" t="s">
        <v>41</v>
      </c>
      <c r="P228" s="13">
        <v>44256</v>
      </c>
      <c r="Q228" s="14">
        <v>9</v>
      </c>
      <c r="R228" s="15"/>
      <c r="S228" s="15"/>
      <c r="T228" s="15">
        <v>1</v>
      </c>
      <c r="U228" s="15"/>
      <c r="V228" s="83">
        <f t="shared" si="30"/>
        <v>0</v>
      </c>
      <c r="W228" s="79" t="s">
        <v>549</v>
      </c>
      <c r="X228" s="79"/>
      <c r="Y228" s="79"/>
      <c r="Z228" s="79"/>
      <c r="AA228" s="78" t="str">
        <f t="shared" si="24"/>
        <v>BAJO</v>
      </c>
      <c r="AB228" s="130">
        <f t="shared" si="25"/>
        <v>0</v>
      </c>
      <c r="AC228" s="78"/>
      <c r="AD228" s="131">
        <f t="shared" si="26"/>
        <v>0</v>
      </c>
      <c r="AE228" s="131">
        <f t="shared" si="27"/>
        <v>0</v>
      </c>
      <c r="AF228" s="131">
        <f t="shared" si="28"/>
        <v>0</v>
      </c>
      <c r="AG228" s="131">
        <f t="shared" si="29"/>
        <v>0</v>
      </c>
    </row>
    <row r="229" spans="1:33" ht="76.5" hidden="1" x14ac:dyDescent="0.25">
      <c r="A229" s="72" t="s">
        <v>26</v>
      </c>
      <c r="B229" s="72" t="s">
        <v>27</v>
      </c>
      <c r="C229" s="72" t="s">
        <v>28</v>
      </c>
      <c r="D229" s="11" t="s">
        <v>404</v>
      </c>
      <c r="E229" s="32" t="s">
        <v>795</v>
      </c>
      <c r="F229" s="11" t="s">
        <v>42</v>
      </c>
      <c r="G229" s="11" t="s">
        <v>25</v>
      </c>
      <c r="H229" s="12" t="s">
        <v>406</v>
      </c>
      <c r="I229" s="31">
        <v>8.33</v>
      </c>
      <c r="J229" s="32">
        <v>1.1100000000000001</v>
      </c>
      <c r="K229" s="32">
        <v>0.43</v>
      </c>
      <c r="L229" s="6">
        <v>0.16</v>
      </c>
      <c r="M229" s="12">
        <v>3</v>
      </c>
      <c r="N229" s="12" t="s">
        <v>43</v>
      </c>
      <c r="O229" s="12" t="s">
        <v>44</v>
      </c>
      <c r="P229" s="13">
        <v>44256</v>
      </c>
      <c r="Q229" s="14">
        <v>9</v>
      </c>
      <c r="R229" s="15"/>
      <c r="S229" s="15">
        <v>0.33</v>
      </c>
      <c r="T229" s="15">
        <v>0.33</v>
      </c>
      <c r="U229" s="15">
        <v>0.34</v>
      </c>
      <c r="V229" s="83">
        <f t="shared" si="30"/>
        <v>0</v>
      </c>
      <c r="W229" s="79" t="s">
        <v>549</v>
      </c>
      <c r="X229" s="79"/>
      <c r="Y229" s="79"/>
      <c r="Z229" s="79"/>
      <c r="AA229" s="78" t="str">
        <f t="shared" si="24"/>
        <v>BAJO</v>
      </c>
      <c r="AB229" s="130">
        <f t="shared" si="25"/>
        <v>0</v>
      </c>
      <c r="AC229" s="78"/>
      <c r="AD229" s="131">
        <f t="shared" si="26"/>
        <v>0</v>
      </c>
      <c r="AE229" s="131">
        <f t="shared" si="27"/>
        <v>0</v>
      </c>
      <c r="AF229" s="131">
        <f t="shared" si="28"/>
        <v>0</v>
      </c>
      <c r="AG229" s="131">
        <f t="shared" si="29"/>
        <v>0</v>
      </c>
    </row>
    <row r="230" spans="1:33" ht="76.5" hidden="1" x14ac:dyDescent="0.25">
      <c r="A230" s="72" t="s">
        <v>26</v>
      </c>
      <c r="B230" s="72" t="s">
        <v>27</v>
      </c>
      <c r="C230" s="72" t="s">
        <v>28</v>
      </c>
      <c r="D230" s="11" t="s">
        <v>404</v>
      </c>
      <c r="E230" s="32" t="s">
        <v>795</v>
      </c>
      <c r="F230" s="11" t="s">
        <v>45</v>
      </c>
      <c r="G230" s="11" t="s">
        <v>25</v>
      </c>
      <c r="H230" s="12" t="s">
        <v>406</v>
      </c>
      <c r="I230" s="31">
        <v>8.33</v>
      </c>
      <c r="J230" s="32">
        <v>1.1100000000000001</v>
      </c>
      <c r="K230" s="32">
        <v>0.43</v>
      </c>
      <c r="L230" s="6">
        <v>0.16</v>
      </c>
      <c r="M230" s="12">
        <v>3</v>
      </c>
      <c r="N230" s="12" t="s">
        <v>46</v>
      </c>
      <c r="O230" s="12" t="s">
        <v>47</v>
      </c>
      <c r="P230" s="13">
        <v>44256</v>
      </c>
      <c r="Q230" s="14">
        <v>9</v>
      </c>
      <c r="R230" s="15"/>
      <c r="S230" s="15">
        <v>0.33</v>
      </c>
      <c r="T230" s="15">
        <v>0.33</v>
      </c>
      <c r="U230" s="15">
        <v>0.34</v>
      </c>
      <c r="V230" s="83">
        <f t="shared" si="30"/>
        <v>0</v>
      </c>
      <c r="W230" s="79" t="s">
        <v>549</v>
      </c>
      <c r="X230" s="79"/>
      <c r="Y230" s="79"/>
      <c r="Z230" s="79"/>
      <c r="AA230" s="78" t="str">
        <f t="shared" si="24"/>
        <v>BAJO</v>
      </c>
      <c r="AB230" s="130">
        <f t="shared" si="25"/>
        <v>0</v>
      </c>
      <c r="AC230" s="78"/>
      <c r="AD230" s="131">
        <f t="shared" si="26"/>
        <v>0</v>
      </c>
      <c r="AE230" s="131">
        <f t="shared" si="27"/>
        <v>0</v>
      </c>
      <c r="AF230" s="131">
        <f t="shared" si="28"/>
        <v>0</v>
      </c>
      <c r="AG230" s="131">
        <f t="shared" si="29"/>
        <v>0</v>
      </c>
    </row>
    <row r="231" spans="1:33" ht="76.5" hidden="1" x14ac:dyDescent="0.25">
      <c r="A231" s="72" t="s">
        <v>26</v>
      </c>
      <c r="B231" s="72" t="s">
        <v>27</v>
      </c>
      <c r="C231" s="72" t="s">
        <v>28</v>
      </c>
      <c r="D231" s="11" t="s">
        <v>404</v>
      </c>
      <c r="E231" s="32" t="s">
        <v>795</v>
      </c>
      <c r="F231" s="11" t="s">
        <v>48</v>
      </c>
      <c r="G231" s="11" t="s">
        <v>25</v>
      </c>
      <c r="H231" s="12" t="s">
        <v>406</v>
      </c>
      <c r="I231" s="31">
        <v>8.33</v>
      </c>
      <c r="J231" s="32">
        <v>1.1100000000000001</v>
      </c>
      <c r="K231" s="32">
        <v>0.43</v>
      </c>
      <c r="L231" s="6">
        <v>0.16</v>
      </c>
      <c r="M231" s="16">
        <v>1</v>
      </c>
      <c r="N231" s="12" t="s">
        <v>30</v>
      </c>
      <c r="O231" s="12" t="s">
        <v>31</v>
      </c>
      <c r="P231" s="13">
        <v>44256</v>
      </c>
      <c r="Q231" s="14">
        <v>9</v>
      </c>
      <c r="R231" s="15"/>
      <c r="S231" s="15"/>
      <c r="T231" s="15"/>
      <c r="U231" s="15">
        <v>1</v>
      </c>
      <c r="V231" s="83">
        <f t="shared" si="30"/>
        <v>0</v>
      </c>
      <c r="W231" s="79" t="s">
        <v>549</v>
      </c>
      <c r="X231" s="79"/>
      <c r="Y231" s="79"/>
      <c r="Z231" s="79"/>
      <c r="AA231" s="78" t="str">
        <f t="shared" si="24"/>
        <v>BAJO</v>
      </c>
      <c r="AB231" s="130">
        <f t="shared" si="25"/>
        <v>0</v>
      </c>
      <c r="AC231" s="78"/>
      <c r="AD231" s="131">
        <f t="shared" si="26"/>
        <v>0</v>
      </c>
      <c r="AE231" s="131">
        <f t="shared" si="27"/>
        <v>0</v>
      </c>
      <c r="AF231" s="131">
        <f t="shared" si="28"/>
        <v>0</v>
      </c>
      <c r="AG231" s="131">
        <f t="shared" si="29"/>
        <v>0</v>
      </c>
    </row>
    <row r="232" spans="1:33" ht="76.5" hidden="1" x14ac:dyDescent="0.25">
      <c r="A232" s="30" t="s">
        <v>26</v>
      </c>
      <c r="B232" s="30" t="s">
        <v>27</v>
      </c>
      <c r="C232" s="30" t="s">
        <v>28</v>
      </c>
      <c r="D232" s="32" t="s">
        <v>408</v>
      </c>
      <c r="E232" s="32" t="s">
        <v>795</v>
      </c>
      <c r="F232" s="31" t="s">
        <v>409</v>
      </c>
      <c r="G232" s="32" t="s">
        <v>349</v>
      </c>
      <c r="H232" s="31" t="s">
        <v>410</v>
      </c>
      <c r="I232" s="31">
        <v>9.1</v>
      </c>
      <c r="J232" s="32">
        <v>1.1100000000000001</v>
      </c>
      <c r="K232" s="32">
        <v>0.43</v>
      </c>
      <c r="L232" s="6">
        <v>0.16</v>
      </c>
      <c r="M232" s="41">
        <v>1</v>
      </c>
      <c r="N232" s="32" t="s">
        <v>411</v>
      </c>
      <c r="O232" s="32" t="s">
        <v>412</v>
      </c>
      <c r="P232" s="36">
        <v>44256</v>
      </c>
      <c r="Q232" s="32">
        <v>1</v>
      </c>
      <c r="R232" s="27">
        <v>1</v>
      </c>
      <c r="S232" s="27"/>
      <c r="T232" s="27"/>
      <c r="U232" s="27"/>
      <c r="V232" s="83">
        <f t="shared" si="30"/>
        <v>1</v>
      </c>
      <c r="W232" s="79" t="s">
        <v>553</v>
      </c>
      <c r="X232" s="102">
        <f>1/1</f>
        <v>1</v>
      </c>
      <c r="Y232" s="98" t="s">
        <v>717</v>
      </c>
      <c r="Z232" s="79"/>
      <c r="AA232" s="78" t="str">
        <f t="shared" si="24"/>
        <v>ALTO</v>
      </c>
      <c r="AB232" s="130">
        <f t="shared" si="25"/>
        <v>1</v>
      </c>
      <c r="AC232" s="78"/>
      <c r="AD232" s="131">
        <f t="shared" si="26"/>
        <v>9.1</v>
      </c>
      <c r="AE232" s="131">
        <f t="shared" si="27"/>
        <v>1.1100000000000001</v>
      </c>
      <c r="AF232" s="131">
        <f t="shared" si="28"/>
        <v>0.43</v>
      </c>
      <c r="AG232" s="131">
        <f t="shared" si="29"/>
        <v>0.16</v>
      </c>
    </row>
    <row r="233" spans="1:33" ht="76.5" hidden="1" x14ac:dyDescent="0.25">
      <c r="A233" s="30" t="s">
        <v>26</v>
      </c>
      <c r="B233" s="30" t="s">
        <v>27</v>
      </c>
      <c r="C233" s="30" t="s">
        <v>28</v>
      </c>
      <c r="D233" s="32" t="s">
        <v>408</v>
      </c>
      <c r="E233" s="32" t="s">
        <v>795</v>
      </c>
      <c r="F233" s="6" t="s">
        <v>567</v>
      </c>
      <c r="G233" s="6" t="s">
        <v>349</v>
      </c>
      <c r="H233" s="5" t="s">
        <v>568</v>
      </c>
      <c r="I233" s="31">
        <v>9.09</v>
      </c>
      <c r="J233" s="32">
        <v>1.1100000000000001</v>
      </c>
      <c r="K233" s="32">
        <v>0.43</v>
      </c>
      <c r="L233" s="6">
        <v>0.16</v>
      </c>
      <c r="M233" s="88">
        <v>1</v>
      </c>
      <c r="N233" s="6" t="s">
        <v>569</v>
      </c>
      <c r="O233" s="6" t="s">
        <v>570</v>
      </c>
      <c r="P233" s="7">
        <v>44348</v>
      </c>
      <c r="Q233" s="6">
        <v>1</v>
      </c>
      <c r="R233" s="9"/>
      <c r="S233" s="9">
        <v>1</v>
      </c>
      <c r="T233" s="9"/>
      <c r="U233" s="9"/>
      <c r="V233" s="83">
        <f t="shared" si="30"/>
        <v>0</v>
      </c>
      <c r="W233" s="79" t="s">
        <v>549</v>
      </c>
      <c r="X233" s="79"/>
      <c r="Y233" s="79"/>
      <c r="Z233" s="79"/>
      <c r="AA233" s="78" t="str">
        <f t="shared" si="24"/>
        <v>BAJO</v>
      </c>
      <c r="AB233" s="130">
        <f t="shared" si="25"/>
        <v>0</v>
      </c>
      <c r="AC233" s="78"/>
      <c r="AD233" s="131">
        <f t="shared" si="26"/>
        <v>0</v>
      </c>
      <c r="AE233" s="131">
        <f t="shared" si="27"/>
        <v>0</v>
      </c>
      <c r="AF233" s="131">
        <f t="shared" si="28"/>
        <v>0</v>
      </c>
      <c r="AG233" s="131">
        <f t="shared" si="29"/>
        <v>0</v>
      </c>
    </row>
    <row r="234" spans="1:33" ht="102" hidden="1" x14ac:dyDescent="0.25">
      <c r="A234" s="30" t="s">
        <v>26</v>
      </c>
      <c r="B234" s="30" t="s">
        <v>27</v>
      </c>
      <c r="C234" s="30" t="s">
        <v>28</v>
      </c>
      <c r="D234" s="32" t="s">
        <v>408</v>
      </c>
      <c r="E234" s="32" t="s">
        <v>795</v>
      </c>
      <c r="F234" s="6" t="s">
        <v>571</v>
      </c>
      <c r="G234" s="6" t="s">
        <v>349</v>
      </c>
      <c r="H234" s="5" t="s">
        <v>410</v>
      </c>
      <c r="I234" s="31">
        <v>9.09</v>
      </c>
      <c r="J234" s="32">
        <v>1.1100000000000001</v>
      </c>
      <c r="K234" s="32">
        <v>0.43</v>
      </c>
      <c r="L234" s="6">
        <v>0.16</v>
      </c>
      <c r="M234" s="73">
        <v>1</v>
      </c>
      <c r="N234" s="6" t="s">
        <v>572</v>
      </c>
      <c r="O234" s="6" t="s">
        <v>573</v>
      </c>
      <c r="P234" s="7">
        <v>44377</v>
      </c>
      <c r="Q234" s="6">
        <v>6</v>
      </c>
      <c r="R234" s="9"/>
      <c r="S234" s="9">
        <v>0.5</v>
      </c>
      <c r="T234" s="9"/>
      <c r="U234" s="9">
        <v>0.5</v>
      </c>
      <c r="V234" s="83">
        <f t="shared" si="30"/>
        <v>0</v>
      </c>
      <c r="W234" s="79" t="s">
        <v>549</v>
      </c>
      <c r="X234" s="79"/>
      <c r="Y234" s="79"/>
      <c r="Z234" s="79"/>
      <c r="AA234" s="78" t="str">
        <f t="shared" si="24"/>
        <v>BAJO</v>
      </c>
      <c r="AB234" s="130">
        <f t="shared" si="25"/>
        <v>0</v>
      </c>
      <c r="AC234" s="78"/>
      <c r="AD234" s="131">
        <f t="shared" si="26"/>
        <v>0</v>
      </c>
      <c r="AE234" s="131">
        <f t="shared" si="27"/>
        <v>0</v>
      </c>
      <c r="AF234" s="131">
        <f t="shared" si="28"/>
        <v>0</v>
      </c>
      <c r="AG234" s="131">
        <f t="shared" si="29"/>
        <v>0</v>
      </c>
    </row>
    <row r="235" spans="1:33" ht="153" hidden="1" x14ac:dyDescent="0.25">
      <c r="A235" s="30" t="s">
        <v>26</v>
      </c>
      <c r="B235" s="30" t="s">
        <v>27</v>
      </c>
      <c r="C235" s="30" t="s">
        <v>94</v>
      </c>
      <c r="D235" s="32" t="s">
        <v>408</v>
      </c>
      <c r="E235" s="32" t="s">
        <v>795</v>
      </c>
      <c r="F235" s="31" t="s">
        <v>413</v>
      </c>
      <c r="G235" s="32" t="s">
        <v>349</v>
      </c>
      <c r="H235" s="31" t="s">
        <v>410</v>
      </c>
      <c r="I235" s="31">
        <v>9.09</v>
      </c>
      <c r="J235" s="32">
        <v>1.1100000000000001</v>
      </c>
      <c r="K235" s="32">
        <v>0.43</v>
      </c>
      <c r="L235" s="6">
        <v>0.16</v>
      </c>
      <c r="M235" s="32">
        <v>2</v>
      </c>
      <c r="N235" s="58" t="s">
        <v>414</v>
      </c>
      <c r="O235" s="31" t="s">
        <v>415</v>
      </c>
      <c r="P235" s="33">
        <v>44377</v>
      </c>
      <c r="Q235" s="31">
        <v>12</v>
      </c>
      <c r="R235" s="27"/>
      <c r="S235" s="27">
        <v>0.5</v>
      </c>
      <c r="T235" s="27"/>
      <c r="U235" s="27">
        <v>0.5</v>
      </c>
      <c r="V235" s="83">
        <f t="shared" si="30"/>
        <v>0</v>
      </c>
      <c r="W235" s="79" t="s">
        <v>549</v>
      </c>
      <c r="X235" s="101"/>
      <c r="Y235" s="98"/>
      <c r="Z235" s="98"/>
      <c r="AA235" s="78" t="str">
        <f t="shared" si="24"/>
        <v>BAJO</v>
      </c>
      <c r="AB235" s="130">
        <f t="shared" si="25"/>
        <v>0</v>
      </c>
      <c r="AC235" s="78"/>
      <c r="AD235" s="131">
        <f t="shared" si="26"/>
        <v>0</v>
      </c>
      <c r="AE235" s="131">
        <f t="shared" si="27"/>
        <v>0</v>
      </c>
      <c r="AF235" s="131">
        <f t="shared" si="28"/>
        <v>0</v>
      </c>
      <c r="AG235" s="131">
        <f t="shared" si="29"/>
        <v>0</v>
      </c>
    </row>
    <row r="236" spans="1:33" ht="225" hidden="1" x14ac:dyDescent="0.25">
      <c r="A236" s="30" t="s">
        <v>26</v>
      </c>
      <c r="B236" s="30" t="s">
        <v>27</v>
      </c>
      <c r="C236" s="30" t="s">
        <v>28</v>
      </c>
      <c r="D236" s="32" t="s">
        <v>408</v>
      </c>
      <c r="E236" s="32" t="s">
        <v>795</v>
      </c>
      <c r="F236" s="31" t="s">
        <v>416</v>
      </c>
      <c r="G236" s="32" t="s">
        <v>349</v>
      </c>
      <c r="H236" s="31" t="s">
        <v>410</v>
      </c>
      <c r="I236" s="31">
        <v>9.09</v>
      </c>
      <c r="J236" s="32">
        <v>1.1100000000000001</v>
      </c>
      <c r="K236" s="32">
        <v>0.43</v>
      </c>
      <c r="L236" s="6">
        <v>0.16</v>
      </c>
      <c r="M236" s="32">
        <v>4</v>
      </c>
      <c r="N236" s="58" t="s">
        <v>414</v>
      </c>
      <c r="O236" s="31" t="s">
        <v>417</v>
      </c>
      <c r="P236" s="33" t="s">
        <v>418</v>
      </c>
      <c r="Q236" s="31">
        <v>12</v>
      </c>
      <c r="R236" s="27">
        <v>0.25</v>
      </c>
      <c r="S236" s="27">
        <v>0.25</v>
      </c>
      <c r="T236" s="27">
        <v>0.25</v>
      </c>
      <c r="U236" s="27">
        <v>0.25</v>
      </c>
      <c r="V236" s="83">
        <f t="shared" si="30"/>
        <v>0.25</v>
      </c>
      <c r="W236" s="79" t="s">
        <v>550</v>
      </c>
      <c r="X236" s="101">
        <f>1/1</f>
        <v>1</v>
      </c>
      <c r="Y236" s="98" t="s">
        <v>715</v>
      </c>
      <c r="Z236" s="98" t="s">
        <v>716</v>
      </c>
      <c r="AA236" s="78" t="str">
        <f t="shared" si="24"/>
        <v>ALTO</v>
      </c>
      <c r="AB236" s="130">
        <f t="shared" si="25"/>
        <v>0.25</v>
      </c>
      <c r="AC236" s="78"/>
      <c r="AD236" s="131">
        <f t="shared" si="26"/>
        <v>2.2725</v>
      </c>
      <c r="AE236" s="131">
        <f t="shared" si="27"/>
        <v>0.27750000000000002</v>
      </c>
      <c r="AF236" s="131">
        <f t="shared" si="28"/>
        <v>0.1075</v>
      </c>
      <c r="AG236" s="131">
        <f t="shared" si="29"/>
        <v>0.04</v>
      </c>
    </row>
    <row r="237" spans="1:33" ht="105" hidden="1" x14ac:dyDescent="0.25">
      <c r="A237" s="72" t="s">
        <v>26</v>
      </c>
      <c r="B237" s="72" t="s">
        <v>27</v>
      </c>
      <c r="C237" s="72" t="s">
        <v>28</v>
      </c>
      <c r="D237" s="11" t="s">
        <v>408</v>
      </c>
      <c r="E237" s="32" t="s">
        <v>795</v>
      </c>
      <c r="F237" s="11" t="s">
        <v>33</v>
      </c>
      <c r="G237" s="11" t="s">
        <v>25</v>
      </c>
      <c r="H237" s="12" t="s">
        <v>410</v>
      </c>
      <c r="I237" s="31">
        <v>9.09</v>
      </c>
      <c r="J237" s="32">
        <v>1.1100000000000001</v>
      </c>
      <c r="K237" s="32">
        <v>0.43</v>
      </c>
      <c r="L237" s="6">
        <v>0.16</v>
      </c>
      <c r="M237" s="12">
        <v>3</v>
      </c>
      <c r="N237" s="12" t="s">
        <v>34</v>
      </c>
      <c r="O237" s="12" t="s">
        <v>35</v>
      </c>
      <c r="P237" s="13">
        <v>44256</v>
      </c>
      <c r="Q237" s="14">
        <v>9</v>
      </c>
      <c r="R237" s="15">
        <v>0.25</v>
      </c>
      <c r="S237" s="15">
        <v>0.25</v>
      </c>
      <c r="T237" s="15">
        <v>0.25</v>
      </c>
      <c r="U237" s="15">
        <v>0.25</v>
      </c>
      <c r="V237" s="83">
        <f t="shared" si="30"/>
        <v>0.25</v>
      </c>
      <c r="W237" s="79" t="s">
        <v>550</v>
      </c>
      <c r="X237" s="101">
        <f>1/1</f>
        <v>1</v>
      </c>
      <c r="Y237" s="98" t="s">
        <v>714</v>
      </c>
      <c r="Z237" s="98" t="s">
        <v>714</v>
      </c>
      <c r="AA237" s="78" t="str">
        <f t="shared" si="24"/>
        <v>ALTO</v>
      </c>
      <c r="AB237" s="130">
        <f t="shared" si="25"/>
        <v>0.25</v>
      </c>
      <c r="AC237" s="78"/>
      <c r="AD237" s="131">
        <f t="shared" si="26"/>
        <v>2.2725</v>
      </c>
      <c r="AE237" s="131">
        <f t="shared" si="27"/>
        <v>0.27750000000000002</v>
      </c>
      <c r="AF237" s="131">
        <f t="shared" si="28"/>
        <v>0.1075</v>
      </c>
      <c r="AG237" s="131">
        <f t="shared" si="29"/>
        <v>0.04</v>
      </c>
    </row>
    <row r="238" spans="1:33" ht="76.5" hidden="1" x14ac:dyDescent="0.25">
      <c r="A238" s="72" t="s">
        <v>26</v>
      </c>
      <c r="B238" s="72" t="s">
        <v>27</v>
      </c>
      <c r="C238" s="72" t="s">
        <v>28</v>
      </c>
      <c r="D238" s="11" t="s">
        <v>408</v>
      </c>
      <c r="E238" s="32" t="s">
        <v>795</v>
      </c>
      <c r="F238" s="11" t="s">
        <v>36</v>
      </c>
      <c r="G238" s="11" t="s">
        <v>25</v>
      </c>
      <c r="H238" s="12" t="s">
        <v>410</v>
      </c>
      <c r="I238" s="31">
        <v>9.09</v>
      </c>
      <c r="J238" s="32">
        <v>1.1100000000000001</v>
      </c>
      <c r="K238" s="32">
        <v>0.43</v>
      </c>
      <c r="L238" s="6">
        <v>0.16</v>
      </c>
      <c r="M238" s="12">
        <v>2</v>
      </c>
      <c r="N238" s="12" t="s">
        <v>37</v>
      </c>
      <c r="O238" s="12" t="s">
        <v>38</v>
      </c>
      <c r="P238" s="13">
        <v>44256</v>
      </c>
      <c r="Q238" s="14">
        <v>9</v>
      </c>
      <c r="R238" s="15"/>
      <c r="S238" s="15">
        <v>0.5</v>
      </c>
      <c r="T238" s="15"/>
      <c r="U238" s="15">
        <v>0.5</v>
      </c>
      <c r="V238" s="83">
        <f t="shared" si="30"/>
        <v>0</v>
      </c>
      <c r="W238" s="79" t="s">
        <v>549</v>
      </c>
      <c r="X238" s="79"/>
      <c r="Y238" s="79"/>
      <c r="Z238" s="79"/>
      <c r="AA238" s="78" t="str">
        <f t="shared" si="24"/>
        <v>BAJO</v>
      </c>
      <c r="AB238" s="130">
        <f t="shared" si="25"/>
        <v>0</v>
      </c>
      <c r="AC238" s="78"/>
      <c r="AD238" s="131">
        <f t="shared" si="26"/>
        <v>0</v>
      </c>
      <c r="AE238" s="131">
        <f t="shared" si="27"/>
        <v>0</v>
      </c>
      <c r="AF238" s="131">
        <f t="shared" si="28"/>
        <v>0</v>
      </c>
      <c r="AG238" s="131">
        <f t="shared" si="29"/>
        <v>0</v>
      </c>
    </row>
    <row r="239" spans="1:33" ht="76.5" hidden="1" x14ac:dyDescent="0.25">
      <c r="A239" s="72" t="s">
        <v>26</v>
      </c>
      <c r="B239" s="72" t="s">
        <v>27</v>
      </c>
      <c r="C239" s="72" t="s">
        <v>28</v>
      </c>
      <c r="D239" s="11" t="s">
        <v>408</v>
      </c>
      <c r="E239" s="32" t="s">
        <v>795</v>
      </c>
      <c r="F239" s="11" t="s">
        <v>39</v>
      </c>
      <c r="G239" s="11" t="s">
        <v>25</v>
      </c>
      <c r="H239" s="12" t="s">
        <v>410</v>
      </c>
      <c r="I239" s="31">
        <v>9.09</v>
      </c>
      <c r="J239" s="32">
        <v>1.1100000000000001</v>
      </c>
      <c r="K239" s="32">
        <v>0.43</v>
      </c>
      <c r="L239" s="6">
        <v>0.16</v>
      </c>
      <c r="M239" s="12">
        <v>1</v>
      </c>
      <c r="N239" s="12" t="s">
        <v>40</v>
      </c>
      <c r="O239" s="12" t="s">
        <v>41</v>
      </c>
      <c r="P239" s="13">
        <v>44256</v>
      </c>
      <c r="Q239" s="14">
        <v>9</v>
      </c>
      <c r="R239" s="15"/>
      <c r="S239" s="15"/>
      <c r="T239" s="15">
        <v>1</v>
      </c>
      <c r="U239" s="15"/>
      <c r="V239" s="83">
        <f t="shared" si="30"/>
        <v>0</v>
      </c>
      <c r="W239" s="79" t="s">
        <v>549</v>
      </c>
      <c r="X239" s="79"/>
      <c r="Y239" s="79"/>
      <c r="Z239" s="79"/>
      <c r="AA239" s="78" t="str">
        <f t="shared" si="24"/>
        <v>BAJO</v>
      </c>
      <c r="AB239" s="130">
        <f t="shared" si="25"/>
        <v>0</v>
      </c>
      <c r="AC239" s="78"/>
      <c r="AD239" s="131">
        <f t="shared" si="26"/>
        <v>0</v>
      </c>
      <c r="AE239" s="131">
        <f t="shared" si="27"/>
        <v>0</v>
      </c>
      <c r="AF239" s="131">
        <f t="shared" si="28"/>
        <v>0</v>
      </c>
      <c r="AG239" s="131">
        <f t="shared" si="29"/>
        <v>0</v>
      </c>
    </row>
    <row r="240" spans="1:33" ht="76.5" hidden="1" x14ac:dyDescent="0.25">
      <c r="A240" s="72" t="s">
        <v>26</v>
      </c>
      <c r="B240" s="72" t="s">
        <v>27</v>
      </c>
      <c r="C240" s="72" t="s">
        <v>28</v>
      </c>
      <c r="D240" s="11" t="s">
        <v>408</v>
      </c>
      <c r="E240" s="32" t="s">
        <v>795</v>
      </c>
      <c r="F240" s="11" t="s">
        <v>42</v>
      </c>
      <c r="G240" s="11" t="s">
        <v>25</v>
      </c>
      <c r="H240" s="12" t="s">
        <v>410</v>
      </c>
      <c r="I240" s="31">
        <v>9.09</v>
      </c>
      <c r="J240" s="32">
        <v>1.1100000000000001</v>
      </c>
      <c r="K240" s="32">
        <v>0.43</v>
      </c>
      <c r="L240" s="6">
        <v>0.16</v>
      </c>
      <c r="M240" s="12">
        <v>3</v>
      </c>
      <c r="N240" s="12" t="s">
        <v>43</v>
      </c>
      <c r="O240" s="12" t="s">
        <v>44</v>
      </c>
      <c r="P240" s="13">
        <v>44256</v>
      </c>
      <c r="Q240" s="14">
        <v>9</v>
      </c>
      <c r="R240" s="15"/>
      <c r="S240" s="15">
        <v>0.33</v>
      </c>
      <c r="T240" s="15">
        <v>0.33</v>
      </c>
      <c r="U240" s="15">
        <v>0.34</v>
      </c>
      <c r="V240" s="83">
        <f t="shared" si="30"/>
        <v>0</v>
      </c>
      <c r="W240" s="79" t="s">
        <v>549</v>
      </c>
      <c r="X240" s="79"/>
      <c r="Y240" s="79"/>
      <c r="Z240" s="79"/>
      <c r="AA240" s="78" t="str">
        <f t="shared" si="24"/>
        <v>BAJO</v>
      </c>
      <c r="AB240" s="130">
        <f t="shared" si="25"/>
        <v>0</v>
      </c>
      <c r="AC240" s="78"/>
      <c r="AD240" s="131">
        <f t="shared" si="26"/>
        <v>0</v>
      </c>
      <c r="AE240" s="131">
        <f t="shared" si="27"/>
        <v>0</v>
      </c>
      <c r="AF240" s="131">
        <f t="shared" si="28"/>
        <v>0</v>
      </c>
      <c r="AG240" s="131">
        <f t="shared" si="29"/>
        <v>0</v>
      </c>
    </row>
    <row r="241" spans="1:33" ht="76.5" hidden="1" x14ac:dyDescent="0.25">
      <c r="A241" s="72" t="s">
        <v>26</v>
      </c>
      <c r="B241" s="72" t="s">
        <v>27</v>
      </c>
      <c r="C241" s="72" t="s">
        <v>28</v>
      </c>
      <c r="D241" s="11" t="s">
        <v>408</v>
      </c>
      <c r="E241" s="32" t="s">
        <v>795</v>
      </c>
      <c r="F241" s="11" t="s">
        <v>45</v>
      </c>
      <c r="G241" s="11" t="s">
        <v>25</v>
      </c>
      <c r="H241" s="12" t="s">
        <v>410</v>
      </c>
      <c r="I241" s="31">
        <v>9.09</v>
      </c>
      <c r="J241" s="32">
        <v>1.1100000000000001</v>
      </c>
      <c r="K241" s="32">
        <v>0.43</v>
      </c>
      <c r="L241" s="6">
        <v>0.16</v>
      </c>
      <c r="M241" s="12">
        <v>3</v>
      </c>
      <c r="N241" s="12" t="s">
        <v>46</v>
      </c>
      <c r="O241" s="12" t="s">
        <v>47</v>
      </c>
      <c r="P241" s="13">
        <v>44256</v>
      </c>
      <c r="Q241" s="14">
        <v>9</v>
      </c>
      <c r="R241" s="15"/>
      <c r="S241" s="15">
        <v>0.33</v>
      </c>
      <c r="T241" s="15">
        <v>0.33</v>
      </c>
      <c r="U241" s="15">
        <v>0.34</v>
      </c>
      <c r="V241" s="83">
        <f t="shared" si="30"/>
        <v>0</v>
      </c>
      <c r="W241" s="79" t="s">
        <v>549</v>
      </c>
      <c r="X241" s="79"/>
      <c r="Y241" s="79"/>
      <c r="Z241" s="79"/>
      <c r="AA241" s="78" t="str">
        <f t="shared" si="24"/>
        <v>BAJO</v>
      </c>
      <c r="AB241" s="130">
        <f t="shared" si="25"/>
        <v>0</v>
      </c>
      <c r="AC241" s="78"/>
      <c r="AD241" s="131">
        <f t="shared" si="26"/>
        <v>0</v>
      </c>
      <c r="AE241" s="131">
        <f t="shared" si="27"/>
        <v>0</v>
      </c>
      <c r="AF241" s="131">
        <f t="shared" si="28"/>
        <v>0</v>
      </c>
      <c r="AG241" s="131">
        <f t="shared" si="29"/>
        <v>0</v>
      </c>
    </row>
    <row r="242" spans="1:33" ht="76.5" hidden="1" x14ac:dyDescent="0.25">
      <c r="A242" s="72" t="s">
        <v>26</v>
      </c>
      <c r="B242" s="72" t="s">
        <v>27</v>
      </c>
      <c r="C242" s="72" t="s">
        <v>28</v>
      </c>
      <c r="D242" s="11" t="s">
        <v>408</v>
      </c>
      <c r="E242" s="32" t="s">
        <v>795</v>
      </c>
      <c r="F242" s="11" t="s">
        <v>48</v>
      </c>
      <c r="G242" s="11" t="s">
        <v>25</v>
      </c>
      <c r="H242" s="12" t="s">
        <v>410</v>
      </c>
      <c r="I242" s="31">
        <v>9.09</v>
      </c>
      <c r="J242" s="32">
        <v>1.1100000000000001</v>
      </c>
      <c r="K242" s="32">
        <v>0.43</v>
      </c>
      <c r="L242" s="6">
        <v>0.16</v>
      </c>
      <c r="M242" s="16">
        <v>1</v>
      </c>
      <c r="N242" s="12" t="s">
        <v>30</v>
      </c>
      <c r="O242" s="12" t="s">
        <v>31</v>
      </c>
      <c r="P242" s="13">
        <v>44256</v>
      </c>
      <c r="Q242" s="14">
        <v>9</v>
      </c>
      <c r="R242" s="15"/>
      <c r="S242" s="15"/>
      <c r="T242" s="15"/>
      <c r="U242" s="15">
        <v>1</v>
      </c>
      <c r="V242" s="83">
        <f t="shared" si="30"/>
        <v>0</v>
      </c>
      <c r="W242" s="79" t="s">
        <v>549</v>
      </c>
      <c r="X242" s="79"/>
      <c r="Y242" s="79"/>
      <c r="Z242" s="79"/>
      <c r="AA242" s="78" t="str">
        <f t="shared" si="24"/>
        <v>BAJO</v>
      </c>
      <c r="AB242" s="130">
        <f t="shared" si="25"/>
        <v>0</v>
      </c>
      <c r="AC242" s="78"/>
      <c r="AD242" s="131">
        <f t="shared" si="26"/>
        <v>0</v>
      </c>
      <c r="AE242" s="131">
        <f t="shared" si="27"/>
        <v>0</v>
      </c>
      <c r="AF242" s="131">
        <f t="shared" si="28"/>
        <v>0</v>
      </c>
      <c r="AG242" s="131">
        <f t="shared" si="29"/>
        <v>0</v>
      </c>
    </row>
    <row r="243" spans="1:33" ht="195" hidden="1" x14ac:dyDescent="0.25">
      <c r="A243" s="30" t="s">
        <v>26</v>
      </c>
      <c r="B243" s="30" t="s">
        <v>27</v>
      </c>
      <c r="C243" s="30" t="s">
        <v>94</v>
      </c>
      <c r="D243" s="32" t="s">
        <v>419</v>
      </c>
      <c r="E243" s="32" t="s">
        <v>795</v>
      </c>
      <c r="F243" s="31" t="s">
        <v>420</v>
      </c>
      <c r="G243" s="32" t="s">
        <v>349</v>
      </c>
      <c r="H243" s="32" t="s">
        <v>421</v>
      </c>
      <c r="I243" s="32">
        <v>12.5</v>
      </c>
      <c r="J243" s="32">
        <v>1.1100000000000001</v>
      </c>
      <c r="K243" s="32">
        <v>0.43</v>
      </c>
      <c r="L243" s="6">
        <v>0.16</v>
      </c>
      <c r="M243" s="41">
        <v>1</v>
      </c>
      <c r="N243" s="32" t="s">
        <v>422</v>
      </c>
      <c r="O243" s="32" t="s">
        <v>422</v>
      </c>
      <c r="P243" s="36">
        <v>44198</v>
      </c>
      <c r="Q243" s="32">
        <v>3</v>
      </c>
      <c r="R243" s="27"/>
      <c r="S243" s="27"/>
      <c r="T243" s="27">
        <v>1</v>
      </c>
      <c r="U243" s="27"/>
      <c r="V243" s="83">
        <f t="shared" si="30"/>
        <v>0</v>
      </c>
      <c r="W243" s="79" t="s">
        <v>549</v>
      </c>
      <c r="X243" s="98"/>
      <c r="Y243" s="79"/>
      <c r="Z243" s="98" t="s">
        <v>713</v>
      </c>
      <c r="AA243" s="78" t="str">
        <f t="shared" si="24"/>
        <v>BAJO</v>
      </c>
      <c r="AB243" s="130">
        <f t="shared" si="25"/>
        <v>0</v>
      </c>
      <c r="AC243" s="78"/>
      <c r="AD243" s="131">
        <f t="shared" si="26"/>
        <v>0</v>
      </c>
      <c r="AE243" s="131">
        <f t="shared" si="27"/>
        <v>0</v>
      </c>
      <c r="AF243" s="131">
        <f t="shared" si="28"/>
        <v>0</v>
      </c>
      <c r="AG243" s="131">
        <f t="shared" si="29"/>
        <v>0</v>
      </c>
    </row>
    <row r="244" spans="1:33" ht="153" hidden="1" x14ac:dyDescent="0.25">
      <c r="A244" s="30" t="s">
        <v>26</v>
      </c>
      <c r="B244" s="30" t="s">
        <v>27</v>
      </c>
      <c r="C244" s="30" t="s">
        <v>94</v>
      </c>
      <c r="D244" s="32" t="s">
        <v>419</v>
      </c>
      <c r="E244" s="32" t="s">
        <v>795</v>
      </c>
      <c r="F244" s="31" t="s">
        <v>423</v>
      </c>
      <c r="G244" s="32" t="s">
        <v>349</v>
      </c>
      <c r="H244" s="32" t="s">
        <v>421</v>
      </c>
      <c r="I244" s="32">
        <v>12.5</v>
      </c>
      <c r="J244" s="32">
        <v>1.1100000000000001</v>
      </c>
      <c r="K244" s="32">
        <v>0.43</v>
      </c>
      <c r="L244" s="6">
        <v>0.16</v>
      </c>
      <c r="M244" s="32">
        <v>2</v>
      </c>
      <c r="N244" s="58" t="s">
        <v>414</v>
      </c>
      <c r="O244" s="31" t="s">
        <v>424</v>
      </c>
      <c r="P244" s="33">
        <v>44377</v>
      </c>
      <c r="Q244" s="31">
        <v>12</v>
      </c>
      <c r="R244" s="27"/>
      <c r="S244" s="27">
        <v>0.5</v>
      </c>
      <c r="T244" s="27"/>
      <c r="U244" s="27">
        <v>0.5</v>
      </c>
      <c r="V244" s="83">
        <f t="shared" si="30"/>
        <v>0</v>
      </c>
      <c r="W244" s="79" t="s">
        <v>549</v>
      </c>
      <c r="X244" s="79"/>
      <c r="Y244" s="79"/>
      <c r="Z244" s="79"/>
      <c r="AA244" s="78" t="str">
        <f t="shared" si="24"/>
        <v>BAJO</v>
      </c>
      <c r="AB244" s="130">
        <f t="shared" si="25"/>
        <v>0</v>
      </c>
      <c r="AC244" s="78"/>
      <c r="AD244" s="131">
        <f t="shared" si="26"/>
        <v>0</v>
      </c>
      <c r="AE244" s="131">
        <f t="shared" si="27"/>
        <v>0</v>
      </c>
      <c r="AF244" s="131">
        <f t="shared" si="28"/>
        <v>0</v>
      </c>
      <c r="AG244" s="131">
        <f t="shared" si="29"/>
        <v>0</v>
      </c>
    </row>
    <row r="245" spans="1:33" ht="105" hidden="1" x14ac:dyDescent="0.25">
      <c r="A245" s="72" t="s">
        <v>26</v>
      </c>
      <c r="B245" s="72" t="s">
        <v>27</v>
      </c>
      <c r="C245" s="72" t="s">
        <v>28</v>
      </c>
      <c r="D245" s="11" t="s">
        <v>419</v>
      </c>
      <c r="E245" s="32" t="s">
        <v>795</v>
      </c>
      <c r="F245" s="11" t="s">
        <v>33</v>
      </c>
      <c r="G245" s="11" t="s">
        <v>25</v>
      </c>
      <c r="H245" s="12" t="s">
        <v>421</v>
      </c>
      <c r="I245" s="32">
        <v>12.5</v>
      </c>
      <c r="J245" s="32">
        <v>1.1100000000000001</v>
      </c>
      <c r="K245" s="32">
        <v>0.43</v>
      </c>
      <c r="L245" s="6">
        <v>0.16</v>
      </c>
      <c r="M245" s="12">
        <v>3</v>
      </c>
      <c r="N245" s="12" t="s">
        <v>34</v>
      </c>
      <c r="O245" s="12" t="s">
        <v>35</v>
      </c>
      <c r="P245" s="13">
        <v>44256</v>
      </c>
      <c r="Q245" s="14">
        <v>9</v>
      </c>
      <c r="R245" s="15">
        <v>0.25</v>
      </c>
      <c r="S245" s="15">
        <v>0.25</v>
      </c>
      <c r="T245" s="15">
        <v>0.25</v>
      </c>
      <c r="U245" s="15">
        <v>0.25</v>
      </c>
      <c r="V245" s="83">
        <f t="shared" si="30"/>
        <v>0.25</v>
      </c>
      <c r="W245" s="79" t="s">
        <v>550</v>
      </c>
      <c r="X245" s="101">
        <f>1/1</f>
        <v>1</v>
      </c>
      <c r="Y245" s="98" t="s">
        <v>714</v>
      </c>
      <c r="Z245" s="98" t="s">
        <v>714</v>
      </c>
      <c r="AA245" s="78" t="str">
        <f t="shared" si="24"/>
        <v>ALTO</v>
      </c>
      <c r="AB245" s="130">
        <f t="shared" si="25"/>
        <v>0.25</v>
      </c>
      <c r="AC245" s="78"/>
      <c r="AD245" s="131">
        <f t="shared" si="26"/>
        <v>3.125</v>
      </c>
      <c r="AE245" s="131">
        <f t="shared" si="27"/>
        <v>0.27750000000000002</v>
      </c>
      <c r="AF245" s="131">
        <f t="shared" si="28"/>
        <v>0.1075</v>
      </c>
      <c r="AG245" s="131">
        <f t="shared" si="29"/>
        <v>0.04</v>
      </c>
    </row>
    <row r="246" spans="1:33" ht="76.5" hidden="1" x14ac:dyDescent="0.25">
      <c r="A246" s="72" t="s">
        <v>26</v>
      </c>
      <c r="B246" s="72" t="s">
        <v>27</v>
      </c>
      <c r="C246" s="72" t="s">
        <v>28</v>
      </c>
      <c r="D246" s="11" t="s">
        <v>419</v>
      </c>
      <c r="E246" s="32" t="s">
        <v>795</v>
      </c>
      <c r="F246" s="11" t="s">
        <v>36</v>
      </c>
      <c r="G246" s="11" t="s">
        <v>25</v>
      </c>
      <c r="H246" s="12" t="s">
        <v>421</v>
      </c>
      <c r="I246" s="32">
        <v>12.5</v>
      </c>
      <c r="J246" s="32">
        <v>1.1100000000000001</v>
      </c>
      <c r="K246" s="32">
        <v>0.43</v>
      </c>
      <c r="L246" s="6">
        <v>0.16</v>
      </c>
      <c r="M246" s="12">
        <v>2</v>
      </c>
      <c r="N246" s="12" t="s">
        <v>37</v>
      </c>
      <c r="O246" s="12" t="s">
        <v>38</v>
      </c>
      <c r="P246" s="13">
        <v>44287</v>
      </c>
      <c r="Q246" s="14">
        <v>9</v>
      </c>
      <c r="R246" s="15"/>
      <c r="S246" s="15">
        <v>0.5</v>
      </c>
      <c r="T246" s="15"/>
      <c r="U246" s="15">
        <v>0.5</v>
      </c>
      <c r="V246" s="83">
        <f t="shared" si="30"/>
        <v>0</v>
      </c>
      <c r="W246" s="79" t="s">
        <v>549</v>
      </c>
      <c r="X246" s="79"/>
      <c r="Y246" s="79"/>
      <c r="Z246" s="79"/>
      <c r="AA246" s="78" t="str">
        <f t="shared" si="24"/>
        <v>BAJO</v>
      </c>
      <c r="AB246" s="130">
        <f t="shared" si="25"/>
        <v>0</v>
      </c>
      <c r="AC246" s="78"/>
      <c r="AD246" s="131">
        <f t="shared" si="26"/>
        <v>0</v>
      </c>
      <c r="AE246" s="131">
        <f t="shared" si="27"/>
        <v>0</v>
      </c>
      <c r="AF246" s="131">
        <f t="shared" si="28"/>
        <v>0</v>
      </c>
      <c r="AG246" s="131">
        <f t="shared" si="29"/>
        <v>0</v>
      </c>
    </row>
    <row r="247" spans="1:33" ht="76.5" hidden="1" x14ac:dyDescent="0.25">
      <c r="A247" s="72" t="s">
        <v>26</v>
      </c>
      <c r="B247" s="72" t="s">
        <v>27</v>
      </c>
      <c r="C247" s="72" t="s">
        <v>28</v>
      </c>
      <c r="D247" s="11" t="s">
        <v>419</v>
      </c>
      <c r="E247" s="32" t="s">
        <v>795</v>
      </c>
      <c r="F247" s="11" t="s">
        <v>39</v>
      </c>
      <c r="G247" s="11" t="s">
        <v>25</v>
      </c>
      <c r="H247" s="12" t="s">
        <v>421</v>
      </c>
      <c r="I247" s="32">
        <v>12.5</v>
      </c>
      <c r="J247" s="32">
        <v>1.1100000000000001</v>
      </c>
      <c r="K247" s="32">
        <v>0.43</v>
      </c>
      <c r="L247" s="6">
        <v>0.16</v>
      </c>
      <c r="M247" s="12">
        <v>1</v>
      </c>
      <c r="N247" s="12" t="s">
        <v>40</v>
      </c>
      <c r="O247" s="12" t="s">
        <v>41</v>
      </c>
      <c r="P247" s="13">
        <v>44378</v>
      </c>
      <c r="Q247" s="14">
        <v>9</v>
      </c>
      <c r="R247" s="15"/>
      <c r="S247" s="15"/>
      <c r="T247" s="15">
        <v>1</v>
      </c>
      <c r="U247" s="15"/>
      <c r="V247" s="83">
        <f t="shared" si="30"/>
        <v>0</v>
      </c>
      <c r="W247" s="79" t="s">
        <v>549</v>
      </c>
      <c r="X247" s="79"/>
      <c r="Y247" s="79"/>
      <c r="Z247" s="79"/>
      <c r="AA247" s="78" t="str">
        <f t="shared" si="24"/>
        <v>BAJO</v>
      </c>
      <c r="AB247" s="130">
        <f t="shared" si="25"/>
        <v>0</v>
      </c>
      <c r="AC247" s="78"/>
      <c r="AD247" s="131">
        <f t="shared" si="26"/>
        <v>0</v>
      </c>
      <c r="AE247" s="131">
        <f t="shared" si="27"/>
        <v>0</v>
      </c>
      <c r="AF247" s="131">
        <f t="shared" si="28"/>
        <v>0</v>
      </c>
      <c r="AG247" s="131">
        <f t="shared" si="29"/>
        <v>0</v>
      </c>
    </row>
    <row r="248" spans="1:33" ht="76.5" hidden="1" x14ac:dyDescent="0.25">
      <c r="A248" s="72" t="s">
        <v>26</v>
      </c>
      <c r="B248" s="72" t="s">
        <v>27</v>
      </c>
      <c r="C248" s="72" t="s">
        <v>28</v>
      </c>
      <c r="D248" s="11" t="s">
        <v>419</v>
      </c>
      <c r="E248" s="32" t="s">
        <v>795</v>
      </c>
      <c r="F248" s="11" t="s">
        <v>42</v>
      </c>
      <c r="G248" s="11" t="s">
        <v>25</v>
      </c>
      <c r="H248" s="12" t="s">
        <v>421</v>
      </c>
      <c r="I248" s="32">
        <v>12.5</v>
      </c>
      <c r="J248" s="32">
        <v>1.1100000000000001</v>
      </c>
      <c r="K248" s="32">
        <v>0.43</v>
      </c>
      <c r="L248" s="6">
        <v>0.16</v>
      </c>
      <c r="M248" s="12">
        <v>3</v>
      </c>
      <c r="N248" s="12" t="s">
        <v>43</v>
      </c>
      <c r="O248" s="12" t="s">
        <v>44</v>
      </c>
      <c r="P248" s="13">
        <v>44287</v>
      </c>
      <c r="Q248" s="14">
        <v>9</v>
      </c>
      <c r="R248" s="15"/>
      <c r="S248" s="15">
        <v>0.33</v>
      </c>
      <c r="T248" s="15">
        <v>0.33</v>
      </c>
      <c r="U248" s="15">
        <v>0.34</v>
      </c>
      <c r="V248" s="83">
        <f t="shared" si="30"/>
        <v>0</v>
      </c>
      <c r="W248" s="79" t="s">
        <v>549</v>
      </c>
      <c r="X248" s="79"/>
      <c r="Y248" s="79"/>
      <c r="Z248" s="79"/>
      <c r="AA248" s="78" t="str">
        <f t="shared" si="24"/>
        <v>BAJO</v>
      </c>
      <c r="AB248" s="130">
        <f t="shared" si="25"/>
        <v>0</v>
      </c>
      <c r="AC248" s="78"/>
      <c r="AD248" s="131">
        <f t="shared" si="26"/>
        <v>0</v>
      </c>
      <c r="AE248" s="131">
        <f t="shared" si="27"/>
        <v>0</v>
      </c>
      <c r="AF248" s="131">
        <f t="shared" si="28"/>
        <v>0</v>
      </c>
      <c r="AG248" s="131">
        <f t="shared" si="29"/>
        <v>0</v>
      </c>
    </row>
    <row r="249" spans="1:33" ht="76.5" hidden="1" x14ac:dyDescent="0.25">
      <c r="A249" s="72" t="s">
        <v>26</v>
      </c>
      <c r="B249" s="72" t="s">
        <v>27</v>
      </c>
      <c r="C249" s="72" t="s">
        <v>28</v>
      </c>
      <c r="D249" s="11" t="s">
        <v>419</v>
      </c>
      <c r="E249" s="32" t="s">
        <v>795</v>
      </c>
      <c r="F249" s="11" t="s">
        <v>45</v>
      </c>
      <c r="G249" s="11" t="s">
        <v>25</v>
      </c>
      <c r="H249" s="12" t="s">
        <v>421</v>
      </c>
      <c r="I249" s="32">
        <v>12.5</v>
      </c>
      <c r="J249" s="32">
        <v>1.1100000000000001</v>
      </c>
      <c r="K249" s="32">
        <v>0.43</v>
      </c>
      <c r="L249" s="6">
        <v>0.16</v>
      </c>
      <c r="M249" s="12">
        <v>3</v>
      </c>
      <c r="N249" s="12" t="s">
        <v>46</v>
      </c>
      <c r="O249" s="12" t="s">
        <v>47</v>
      </c>
      <c r="P249" s="13">
        <v>44287</v>
      </c>
      <c r="Q249" s="14">
        <v>9</v>
      </c>
      <c r="R249" s="15"/>
      <c r="S249" s="15">
        <v>0.33</v>
      </c>
      <c r="T249" s="15">
        <v>0.33</v>
      </c>
      <c r="U249" s="15">
        <v>0.34</v>
      </c>
      <c r="V249" s="83">
        <f t="shared" si="30"/>
        <v>0</v>
      </c>
      <c r="W249" s="79" t="s">
        <v>549</v>
      </c>
      <c r="X249" s="79"/>
      <c r="Y249" s="79"/>
      <c r="Z249" s="79"/>
      <c r="AA249" s="78" t="str">
        <f t="shared" si="24"/>
        <v>BAJO</v>
      </c>
      <c r="AB249" s="130">
        <f t="shared" si="25"/>
        <v>0</v>
      </c>
      <c r="AC249" s="78"/>
      <c r="AD249" s="131">
        <f t="shared" si="26"/>
        <v>0</v>
      </c>
      <c r="AE249" s="131">
        <f t="shared" si="27"/>
        <v>0</v>
      </c>
      <c r="AF249" s="131">
        <f t="shared" si="28"/>
        <v>0</v>
      </c>
      <c r="AG249" s="131">
        <f t="shared" si="29"/>
        <v>0</v>
      </c>
    </row>
    <row r="250" spans="1:33" ht="76.5" hidden="1" x14ac:dyDescent="0.25">
      <c r="A250" s="72" t="s">
        <v>26</v>
      </c>
      <c r="B250" s="72" t="s">
        <v>27</v>
      </c>
      <c r="C250" s="72" t="s">
        <v>28</v>
      </c>
      <c r="D250" s="11" t="s">
        <v>419</v>
      </c>
      <c r="E250" s="32" t="s">
        <v>795</v>
      </c>
      <c r="F250" s="11" t="s">
        <v>48</v>
      </c>
      <c r="G250" s="11" t="s">
        <v>25</v>
      </c>
      <c r="H250" s="12" t="s">
        <v>421</v>
      </c>
      <c r="I250" s="32">
        <v>12.5</v>
      </c>
      <c r="J250" s="32">
        <v>1.1100000000000001</v>
      </c>
      <c r="K250" s="32">
        <v>0.43</v>
      </c>
      <c r="L250" s="6">
        <v>0.16</v>
      </c>
      <c r="M250" s="16">
        <v>1</v>
      </c>
      <c r="N250" s="12" t="s">
        <v>30</v>
      </c>
      <c r="O250" s="12" t="s">
        <v>31</v>
      </c>
      <c r="P250" s="13">
        <v>44256</v>
      </c>
      <c r="Q250" s="14">
        <v>9</v>
      </c>
      <c r="R250" s="15"/>
      <c r="S250" s="15"/>
      <c r="T250" s="15"/>
      <c r="U250" s="15">
        <v>1</v>
      </c>
      <c r="V250" s="83">
        <f t="shared" si="30"/>
        <v>0</v>
      </c>
      <c r="W250" s="79" t="s">
        <v>549</v>
      </c>
      <c r="X250" s="79"/>
      <c r="Y250" s="79"/>
      <c r="Z250" s="79"/>
      <c r="AA250" s="78" t="str">
        <f t="shared" si="24"/>
        <v>BAJO</v>
      </c>
      <c r="AB250" s="130">
        <f t="shared" si="25"/>
        <v>0</v>
      </c>
      <c r="AC250" s="78"/>
      <c r="AD250" s="131">
        <f t="shared" si="26"/>
        <v>0</v>
      </c>
      <c r="AE250" s="131">
        <f t="shared" si="27"/>
        <v>0</v>
      </c>
      <c r="AF250" s="131">
        <f t="shared" si="28"/>
        <v>0</v>
      </c>
      <c r="AG250" s="131">
        <f t="shared" si="29"/>
        <v>0</v>
      </c>
    </row>
    <row r="251" spans="1:33" ht="165" hidden="1" x14ac:dyDescent="0.25">
      <c r="A251" s="30" t="s">
        <v>26</v>
      </c>
      <c r="B251" s="30" t="s">
        <v>27</v>
      </c>
      <c r="C251" s="30" t="s">
        <v>94</v>
      </c>
      <c r="D251" s="31" t="s">
        <v>425</v>
      </c>
      <c r="E251" s="31" t="s">
        <v>426</v>
      </c>
      <c r="F251" s="31" t="s">
        <v>427</v>
      </c>
      <c r="G251" s="28" t="s">
        <v>428</v>
      </c>
      <c r="H251" s="28" t="s">
        <v>429</v>
      </c>
      <c r="I251" s="28">
        <v>7.7</v>
      </c>
      <c r="J251" s="28">
        <v>7.7</v>
      </c>
      <c r="K251" s="28">
        <v>0.39</v>
      </c>
      <c r="L251" s="6">
        <v>0.16</v>
      </c>
      <c r="M251" s="63">
        <v>4</v>
      </c>
      <c r="N251" s="63" t="s">
        <v>430</v>
      </c>
      <c r="O251" s="64" t="s">
        <v>431</v>
      </c>
      <c r="P251" s="65">
        <v>44287</v>
      </c>
      <c r="Q251" s="37">
        <v>9</v>
      </c>
      <c r="R251" s="27"/>
      <c r="S251" s="27">
        <v>0.5</v>
      </c>
      <c r="T251" s="27">
        <v>0.25</v>
      </c>
      <c r="U251" s="27">
        <v>0.25</v>
      </c>
      <c r="V251" s="83">
        <f t="shared" si="30"/>
        <v>0</v>
      </c>
      <c r="W251" s="79" t="s">
        <v>549</v>
      </c>
      <c r="X251" s="100"/>
      <c r="Y251" s="100" t="s">
        <v>618</v>
      </c>
      <c r="Z251" s="106" t="s">
        <v>619</v>
      </c>
      <c r="AA251" s="78" t="str">
        <f t="shared" si="24"/>
        <v>BAJO</v>
      </c>
      <c r="AB251" s="130">
        <f t="shared" si="25"/>
        <v>0</v>
      </c>
      <c r="AC251" s="78"/>
      <c r="AD251" s="131">
        <f t="shared" si="26"/>
        <v>0</v>
      </c>
      <c r="AE251" s="131">
        <f t="shared" si="27"/>
        <v>0</v>
      </c>
      <c r="AF251" s="131">
        <f t="shared" si="28"/>
        <v>0</v>
      </c>
      <c r="AG251" s="131">
        <f t="shared" si="29"/>
        <v>0</v>
      </c>
    </row>
    <row r="252" spans="1:33" ht="285" hidden="1" x14ac:dyDescent="0.25">
      <c r="A252" s="30" t="s">
        <v>26</v>
      </c>
      <c r="B252" s="30" t="s">
        <v>27</v>
      </c>
      <c r="C252" s="30" t="s">
        <v>94</v>
      </c>
      <c r="D252" s="31" t="s">
        <v>425</v>
      </c>
      <c r="E252" s="31" t="s">
        <v>426</v>
      </c>
      <c r="F252" s="31" t="s">
        <v>432</v>
      </c>
      <c r="G252" s="28" t="s">
        <v>428</v>
      </c>
      <c r="H252" s="28" t="s">
        <v>429</v>
      </c>
      <c r="I252" s="28">
        <v>7.7</v>
      </c>
      <c r="J252" s="28">
        <v>7.7</v>
      </c>
      <c r="K252" s="28">
        <v>0.39</v>
      </c>
      <c r="L252" s="6">
        <v>0.16</v>
      </c>
      <c r="M252" s="63">
        <v>27</v>
      </c>
      <c r="N252" s="63" t="s">
        <v>433</v>
      </c>
      <c r="O252" s="66" t="s">
        <v>533</v>
      </c>
      <c r="P252" s="65">
        <v>44200</v>
      </c>
      <c r="Q252" s="37">
        <v>12</v>
      </c>
      <c r="R252" s="27">
        <v>0.37</v>
      </c>
      <c r="S252" s="27">
        <v>0.19</v>
      </c>
      <c r="T252" s="27">
        <v>0.28999999999999998</v>
      </c>
      <c r="U252" s="27">
        <v>0.15</v>
      </c>
      <c r="V252" s="83">
        <f>R252</f>
        <v>0.37</v>
      </c>
      <c r="W252" s="79" t="s">
        <v>550</v>
      </c>
      <c r="X252" s="109">
        <f>9/10</f>
        <v>0.9</v>
      </c>
      <c r="Y252" s="107" t="s">
        <v>620</v>
      </c>
      <c r="Z252" s="100"/>
      <c r="AA252" s="78" t="str">
        <f t="shared" si="24"/>
        <v>ALTO</v>
      </c>
      <c r="AB252" s="131">
        <f>V252*X252</f>
        <v>0.33300000000000002</v>
      </c>
      <c r="AC252" s="78"/>
      <c r="AD252" s="131">
        <f t="shared" si="26"/>
        <v>2.5641000000000003</v>
      </c>
      <c r="AE252" s="131">
        <f t="shared" si="27"/>
        <v>2.5641000000000003</v>
      </c>
      <c r="AF252" s="131">
        <f t="shared" si="28"/>
        <v>0.12987000000000001</v>
      </c>
      <c r="AG252" s="131">
        <f t="shared" si="29"/>
        <v>5.3280000000000001E-2</v>
      </c>
    </row>
    <row r="253" spans="1:33" ht="165" hidden="1" x14ac:dyDescent="0.25">
      <c r="A253" s="30" t="s">
        <v>26</v>
      </c>
      <c r="B253" s="30" t="s">
        <v>27</v>
      </c>
      <c r="C253" s="30" t="s">
        <v>94</v>
      </c>
      <c r="D253" s="31" t="s">
        <v>425</v>
      </c>
      <c r="E253" s="31" t="s">
        <v>426</v>
      </c>
      <c r="F253" s="31" t="s">
        <v>434</v>
      </c>
      <c r="G253" s="28" t="s">
        <v>428</v>
      </c>
      <c r="H253" s="28" t="s">
        <v>429</v>
      </c>
      <c r="I253" s="28">
        <v>7.7</v>
      </c>
      <c r="J253" s="28">
        <v>7.7</v>
      </c>
      <c r="K253" s="28">
        <v>0.39</v>
      </c>
      <c r="L253" s="6">
        <v>0.16</v>
      </c>
      <c r="M253" s="63">
        <v>2</v>
      </c>
      <c r="N253" s="63" t="s">
        <v>435</v>
      </c>
      <c r="O253" s="64" t="s">
        <v>436</v>
      </c>
      <c r="P253" s="65">
        <v>44287</v>
      </c>
      <c r="Q253" s="37">
        <v>9</v>
      </c>
      <c r="R253" s="27"/>
      <c r="S253" s="27">
        <v>0.5</v>
      </c>
      <c r="T253" s="27"/>
      <c r="U253" s="27">
        <v>0.5</v>
      </c>
      <c r="V253" s="83">
        <f t="shared" si="30"/>
        <v>0</v>
      </c>
      <c r="W253" s="79" t="s">
        <v>549</v>
      </c>
      <c r="X253" s="100"/>
      <c r="Y253" s="100" t="s">
        <v>618</v>
      </c>
      <c r="Z253" s="106" t="s">
        <v>619</v>
      </c>
      <c r="AA253" s="78" t="str">
        <f t="shared" si="24"/>
        <v>BAJO</v>
      </c>
      <c r="AB253" s="130">
        <f t="shared" si="25"/>
        <v>0</v>
      </c>
      <c r="AC253" s="78"/>
      <c r="AD253" s="131">
        <f t="shared" si="26"/>
        <v>0</v>
      </c>
      <c r="AE253" s="131">
        <f t="shared" si="27"/>
        <v>0</v>
      </c>
      <c r="AF253" s="131">
        <f t="shared" si="28"/>
        <v>0</v>
      </c>
      <c r="AG253" s="131">
        <f t="shared" si="29"/>
        <v>0</v>
      </c>
    </row>
    <row r="254" spans="1:33" ht="153" hidden="1" x14ac:dyDescent="0.25">
      <c r="A254" s="30" t="s">
        <v>26</v>
      </c>
      <c r="B254" s="30" t="s">
        <v>27</v>
      </c>
      <c r="C254" s="30" t="s">
        <v>94</v>
      </c>
      <c r="D254" s="31" t="s">
        <v>425</v>
      </c>
      <c r="E254" s="31" t="s">
        <v>426</v>
      </c>
      <c r="F254" s="31" t="s">
        <v>437</v>
      </c>
      <c r="G254" s="28" t="s">
        <v>428</v>
      </c>
      <c r="H254" s="28" t="s">
        <v>429</v>
      </c>
      <c r="I254" s="28">
        <v>7.69</v>
      </c>
      <c r="J254" s="28">
        <v>7.69</v>
      </c>
      <c r="K254" s="28">
        <v>0.39</v>
      </c>
      <c r="L254" s="6">
        <v>0.16</v>
      </c>
      <c r="M254" s="63">
        <v>6</v>
      </c>
      <c r="N254" s="63" t="s">
        <v>438</v>
      </c>
      <c r="O254" s="64" t="s">
        <v>439</v>
      </c>
      <c r="P254" s="65">
        <v>44200</v>
      </c>
      <c r="Q254" s="37">
        <v>12</v>
      </c>
      <c r="R254" s="27">
        <f>2/6</f>
        <v>0.33333333333333331</v>
      </c>
      <c r="S254" s="27">
        <v>0.17</v>
      </c>
      <c r="T254" s="27">
        <v>0.33</v>
      </c>
      <c r="U254" s="27">
        <v>0.17</v>
      </c>
      <c r="V254" s="83">
        <f t="shared" si="30"/>
        <v>0.33333333333333331</v>
      </c>
      <c r="W254" s="79" t="s">
        <v>550</v>
      </c>
      <c r="X254" s="109">
        <f>2/2</f>
        <v>1</v>
      </c>
      <c r="Y254" s="106" t="s">
        <v>621</v>
      </c>
      <c r="Z254" s="100"/>
      <c r="AA254" s="78" t="str">
        <f t="shared" si="24"/>
        <v>ALTO</v>
      </c>
      <c r="AB254" s="130">
        <f t="shared" si="25"/>
        <v>0.33333333333333331</v>
      </c>
      <c r="AC254" s="78"/>
      <c r="AD254" s="131">
        <f t="shared" si="26"/>
        <v>2.5633333333333335</v>
      </c>
      <c r="AE254" s="131">
        <f t="shared" si="27"/>
        <v>2.5633333333333335</v>
      </c>
      <c r="AF254" s="131">
        <f t="shared" si="28"/>
        <v>0.13</v>
      </c>
      <c r="AG254" s="131">
        <f t="shared" si="29"/>
        <v>5.333333333333333E-2</v>
      </c>
    </row>
    <row r="255" spans="1:33" ht="195" hidden="1" x14ac:dyDescent="0.25">
      <c r="A255" s="30" t="s">
        <v>26</v>
      </c>
      <c r="B255" s="30" t="s">
        <v>27</v>
      </c>
      <c r="C255" s="30" t="s">
        <v>94</v>
      </c>
      <c r="D255" s="31" t="s">
        <v>425</v>
      </c>
      <c r="E255" s="31" t="s">
        <v>426</v>
      </c>
      <c r="F255" s="31" t="s">
        <v>440</v>
      </c>
      <c r="G255" s="28" t="s">
        <v>428</v>
      </c>
      <c r="H255" s="28" t="s">
        <v>429</v>
      </c>
      <c r="I255" s="28">
        <v>7.69</v>
      </c>
      <c r="J255" s="28">
        <v>7.69</v>
      </c>
      <c r="K255" s="28">
        <v>0.39</v>
      </c>
      <c r="L255" s="6">
        <v>0.16</v>
      </c>
      <c r="M255" s="63">
        <f>3+2+28</f>
        <v>33</v>
      </c>
      <c r="N255" s="63" t="s">
        <v>441</v>
      </c>
      <c r="O255" s="64" t="s">
        <v>442</v>
      </c>
      <c r="P255" s="65">
        <v>44200</v>
      </c>
      <c r="Q255" s="37">
        <v>12</v>
      </c>
      <c r="R255" s="9">
        <f>7/33</f>
        <v>0.21212121212121213</v>
      </c>
      <c r="S255" s="9">
        <f>0.272727272727273*100%</f>
        <v>0.27272727272727298</v>
      </c>
      <c r="T255" s="9">
        <f>10/33</f>
        <v>0.30303030303030304</v>
      </c>
      <c r="U255" s="9">
        <f>7/33</f>
        <v>0.21212121212121213</v>
      </c>
      <c r="V255" s="83">
        <f t="shared" si="30"/>
        <v>0.21212121212121213</v>
      </c>
      <c r="W255" s="79" t="s">
        <v>550</v>
      </c>
      <c r="X255" s="109">
        <f>7/7</f>
        <v>1</v>
      </c>
      <c r="Y255" s="108" t="s">
        <v>622</v>
      </c>
      <c r="Z255" s="100"/>
      <c r="AA255" s="78" t="str">
        <f t="shared" si="24"/>
        <v>ALTO</v>
      </c>
      <c r="AB255" s="130">
        <f t="shared" si="25"/>
        <v>0.21212121212121213</v>
      </c>
      <c r="AC255" s="78"/>
      <c r="AD255" s="131">
        <f t="shared" si="26"/>
        <v>1.6312121212121213</v>
      </c>
      <c r="AE255" s="131">
        <f t="shared" si="27"/>
        <v>1.6312121212121213</v>
      </c>
      <c r="AF255" s="131">
        <f t="shared" si="28"/>
        <v>8.2727272727272733E-2</v>
      </c>
      <c r="AG255" s="131">
        <f t="shared" si="29"/>
        <v>3.3939393939393943E-2</v>
      </c>
    </row>
    <row r="256" spans="1:33" ht="180" hidden="1" x14ac:dyDescent="0.25">
      <c r="A256" s="30" t="s">
        <v>26</v>
      </c>
      <c r="B256" s="30" t="s">
        <v>27</v>
      </c>
      <c r="C256" s="30" t="s">
        <v>94</v>
      </c>
      <c r="D256" s="31" t="s">
        <v>425</v>
      </c>
      <c r="E256" s="31" t="s">
        <v>426</v>
      </c>
      <c r="F256" s="31" t="s">
        <v>443</v>
      </c>
      <c r="G256" s="28" t="s">
        <v>428</v>
      </c>
      <c r="H256" s="28" t="s">
        <v>429</v>
      </c>
      <c r="I256" s="28">
        <v>7.69</v>
      </c>
      <c r="J256" s="28">
        <v>7.69</v>
      </c>
      <c r="K256" s="28">
        <v>0.39</v>
      </c>
      <c r="L256" s="6">
        <v>0.16</v>
      </c>
      <c r="M256" s="63">
        <v>4</v>
      </c>
      <c r="N256" s="63" t="s">
        <v>444</v>
      </c>
      <c r="O256" s="64" t="s">
        <v>534</v>
      </c>
      <c r="P256" s="65">
        <v>44287</v>
      </c>
      <c r="Q256" s="37">
        <v>4</v>
      </c>
      <c r="R256" s="27"/>
      <c r="S256" s="27">
        <v>0.75</v>
      </c>
      <c r="T256" s="27">
        <v>0.25</v>
      </c>
      <c r="U256" s="27"/>
      <c r="V256" s="83">
        <f t="shared" si="30"/>
        <v>0</v>
      </c>
      <c r="W256" s="79" t="s">
        <v>549</v>
      </c>
      <c r="X256" s="100"/>
      <c r="Y256" s="100" t="s">
        <v>618</v>
      </c>
      <c r="Z256" s="106" t="s">
        <v>623</v>
      </c>
      <c r="AA256" s="78" t="str">
        <f t="shared" si="24"/>
        <v>BAJO</v>
      </c>
      <c r="AB256" s="130">
        <f t="shared" si="25"/>
        <v>0</v>
      </c>
      <c r="AC256" s="78"/>
      <c r="AD256" s="131">
        <f t="shared" si="26"/>
        <v>0</v>
      </c>
      <c r="AE256" s="131">
        <f t="shared" si="27"/>
        <v>0</v>
      </c>
      <c r="AF256" s="131">
        <f t="shared" si="28"/>
        <v>0</v>
      </c>
      <c r="AG256" s="131">
        <f t="shared" si="29"/>
        <v>0</v>
      </c>
    </row>
    <row r="257" spans="1:33" ht="165" hidden="1" x14ac:dyDescent="0.25">
      <c r="A257" s="30" t="s">
        <v>26</v>
      </c>
      <c r="B257" s="30" t="s">
        <v>27</v>
      </c>
      <c r="C257" s="30" t="s">
        <v>94</v>
      </c>
      <c r="D257" s="31" t="s">
        <v>425</v>
      </c>
      <c r="E257" s="31" t="s">
        <v>426</v>
      </c>
      <c r="F257" s="31" t="s">
        <v>445</v>
      </c>
      <c r="G257" s="28" t="s">
        <v>428</v>
      </c>
      <c r="H257" s="28" t="s">
        <v>429</v>
      </c>
      <c r="I257" s="28">
        <v>7.69</v>
      </c>
      <c r="J257" s="28">
        <v>7.69</v>
      </c>
      <c r="K257" s="28">
        <v>0.38</v>
      </c>
      <c r="L257" s="6">
        <v>0.16</v>
      </c>
      <c r="M257" s="63">
        <v>1</v>
      </c>
      <c r="N257" s="63" t="s">
        <v>446</v>
      </c>
      <c r="O257" s="67" t="s">
        <v>447</v>
      </c>
      <c r="P257" s="65">
        <v>44470</v>
      </c>
      <c r="Q257" s="37">
        <v>1</v>
      </c>
      <c r="R257" s="27"/>
      <c r="S257" s="27"/>
      <c r="T257" s="27"/>
      <c r="U257" s="27">
        <v>1</v>
      </c>
      <c r="V257" s="83">
        <f t="shared" si="30"/>
        <v>0</v>
      </c>
      <c r="W257" s="79" t="s">
        <v>549</v>
      </c>
      <c r="X257" s="100"/>
      <c r="Y257" s="100" t="s">
        <v>618</v>
      </c>
      <c r="Z257" s="106" t="s">
        <v>624</v>
      </c>
      <c r="AA257" s="78" t="str">
        <f t="shared" si="24"/>
        <v>BAJO</v>
      </c>
      <c r="AB257" s="130">
        <f t="shared" si="25"/>
        <v>0</v>
      </c>
      <c r="AC257" s="78"/>
      <c r="AD257" s="131">
        <f t="shared" si="26"/>
        <v>0</v>
      </c>
      <c r="AE257" s="131">
        <f t="shared" si="27"/>
        <v>0</v>
      </c>
      <c r="AF257" s="131">
        <f t="shared" si="28"/>
        <v>0</v>
      </c>
      <c r="AG257" s="131">
        <f t="shared" si="29"/>
        <v>0</v>
      </c>
    </row>
    <row r="258" spans="1:33" ht="153" hidden="1" x14ac:dyDescent="0.25">
      <c r="A258" s="30" t="s">
        <v>26</v>
      </c>
      <c r="B258" s="30" t="s">
        <v>27</v>
      </c>
      <c r="C258" s="30" t="s">
        <v>94</v>
      </c>
      <c r="D258" s="31" t="s">
        <v>425</v>
      </c>
      <c r="E258" s="31" t="s">
        <v>426</v>
      </c>
      <c r="F258" s="31" t="s">
        <v>448</v>
      </c>
      <c r="G258" s="28" t="s">
        <v>428</v>
      </c>
      <c r="H258" s="28" t="s">
        <v>429</v>
      </c>
      <c r="I258" s="28">
        <v>7.69</v>
      </c>
      <c r="J258" s="28">
        <v>7.69</v>
      </c>
      <c r="K258" s="28">
        <v>0.38</v>
      </c>
      <c r="L258" s="6">
        <v>0.16</v>
      </c>
      <c r="M258" s="63">
        <v>12</v>
      </c>
      <c r="N258" s="63" t="s">
        <v>449</v>
      </c>
      <c r="O258" s="45" t="s">
        <v>450</v>
      </c>
      <c r="P258" s="65">
        <v>44200</v>
      </c>
      <c r="Q258" s="37">
        <v>12</v>
      </c>
      <c r="R258" s="27">
        <v>0.25</v>
      </c>
      <c r="S258" s="27">
        <v>0.5</v>
      </c>
      <c r="T258" s="27">
        <v>0.75</v>
      </c>
      <c r="U258" s="27">
        <v>1</v>
      </c>
      <c r="V258" s="83">
        <f t="shared" si="30"/>
        <v>0.25</v>
      </c>
      <c r="W258" s="79" t="s">
        <v>550</v>
      </c>
      <c r="X258" s="109">
        <f>9/9</f>
        <v>1</v>
      </c>
      <c r="Y258" s="106" t="s">
        <v>664</v>
      </c>
      <c r="Z258" s="100"/>
      <c r="AA258" s="78" t="str">
        <f t="shared" si="24"/>
        <v>ALTO</v>
      </c>
      <c r="AB258" s="130">
        <f t="shared" si="25"/>
        <v>0.25</v>
      </c>
      <c r="AC258" s="78"/>
      <c r="AD258" s="131">
        <f t="shared" si="26"/>
        <v>1.9225000000000001</v>
      </c>
      <c r="AE258" s="131">
        <f t="shared" si="27"/>
        <v>1.9225000000000001</v>
      </c>
      <c r="AF258" s="131">
        <f t="shared" si="28"/>
        <v>9.5000000000000001E-2</v>
      </c>
      <c r="AG258" s="131">
        <f t="shared" si="29"/>
        <v>0.04</v>
      </c>
    </row>
    <row r="259" spans="1:33" ht="76.5" hidden="1" x14ac:dyDescent="0.25">
      <c r="A259" s="72" t="s">
        <v>26</v>
      </c>
      <c r="B259" s="72" t="s">
        <v>27</v>
      </c>
      <c r="C259" s="72" t="s">
        <v>28</v>
      </c>
      <c r="D259" s="11" t="s">
        <v>425</v>
      </c>
      <c r="E259" s="11" t="s">
        <v>426</v>
      </c>
      <c r="F259" s="11" t="s">
        <v>33</v>
      </c>
      <c r="G259" s="11" t="s">
        <v>428</v>
      </c>
      <c r="H259" s="12" t="s">
        <v>429</v>
      </c>
      <c r="I259" s="28">
        <v>7.69</v>
      </c>
      <c r="J259" s="28">
        <v>7.69</v>
      </c>
      <c r="K259" s="28">
        <v>0.38</v>
      </c>
      <c r="L259" s="6">
        <v>0.16</v>
      </c>
      <c r="M259" s="12">
        <v>3</v>
      </c>
      <c r="N259" s="12" t="s">
        <v>34</v>
      </c>
      <c r="O259" s="12" t="s">
        <v>35</v>
      </c>
      <c r="P259" s="13">
        <v>44256</v>
      </c>
      <c r="Q259" s="14">
        <v>9</v>
      </c>
      <c r="R259" s="15">
        <v>0.25</v>
      </c>
      <c r="S259" s="15">
        <v>0.25</v>
      </c>
      <c r="T259" s="15">
        <v>0.25</v>
      </c>
      <c r="U259" s="15">
        <v>0.25</v>
      </c>
      <c r="V259" s="83">
        <f t="shared" si="30"/>
        <v>0.25</v>
      </c>
      <c r="W259" s="79" t="s">
        <v>550</v>
      </c>
      <c r="X259" s="109">
        <v>1</v>
      </c>
      <c r="Y259" s="106" t="s">
        <v>625</v>
      </c>
      <c r="Z259" s="100"/>
      <c r="AA259" s="78" t="str">
        <f t="shared" si="24"/>
        <v>ALTO</v>
      </c>
      <c r="AB259" s="130">
        <f t="shared" si="25"/>
        <v>0.25</v>
      </c>
      <c r="AC259" s="78"/>
      <c r="AD259" s="131">
        <f t="shared" si="26"/>
        <v>1.9225000000000001</v>
      </c>
      <c r="AE259" s="131">
        <f t="shared" si="27"/>
        <v>1.9225000000000001</v>
      </c>
      <c r="AF259" s="131">
        <f t="shared" si="28"/>
        <v>9.5000000000000001E-2</v>
      </c>
      <c r="AG259" s="131">
        <f t="shared" si="29"/>
        <v>0.04</v>
      </c>
    </row>
    <row r="260" spans="1:33" ht="165" hidden="1" x14ac:dyDescent="0.25">
      <c r="A260" s="72" t="s">
        <v>26</v>
      </c>
      <c r="B260" s="72" t="s">
        <v>27</v>
      </c>
      <c r="C260" s="72" t="s">
        <v>28</v>
      </c>
      <c r="D260" s="11" t="s">
        <v>425</v>
      </c>
      <c r="E260" s="11" t="s">
        <v>426</v>
      </c>
      <c r="F260" s="11" t="s">
        <v>39</v>
      </c>
      <c r="G260" s="11" t="s">
        <v>25</v>
      </c>
      <c r="H260" s="12" t="s">
        <v>429</v>
      </c>
      <c r="I260" s="28">
        <v>7.69</v>
      </c>
      <c r="J260" s="28">
        <v>7.69</v>
      </c>
      <c r="K260" s="28">
        <v>0.38</v>
      </c>
      <c r="L260" s="6">
        <v>0.16</v>
      </c>
      <c r="M260" s="12">
        <v>1</v>
      </c>
      <c r="N260" s="12" t="s">
        <v>40</v>
      </c>
      <c r="O260" s="12" t="s">
        <v>41</v>
      </c>
      <c r="P260" s="13">
        <v>44378</v>
      </c>
      <c r="Q260" s="14">
        <v>9</v>
      </c>
      <c r="R260" s="15"/>
      <c r="S260" s="15"/>
      <c r="T260" s="15">
        <v>1</v>
      </c>
      <c r="U260" s="15"/>
      <c r="V260" s="83">
        <f t="shared" si="30"/>
        <v>0</v>
      </c>
      <c r="W260" s="79" t="s">
        <v>549</v>
      </c>
      <c r="X260" s="100"/>
      <c r="Y260" s="100" t="s">
        <v>618</v>
      </c>
      <c r="Z260" s="106" t="s">
        <v>626</v>
      </c>
      <c r="AA260" s="78" t="str">
        <f t="shared" si="24"/>
        <v>BAJO</v>
      </c>
      <c r="AB260" s="130">
        <f t="shared" si="25"/>
        <v>0</v>
      </c>
      <c r="AC260" s="78"/>
      <c r="AD260" s="131">
        <f t="shared" si="26"/>
        <v>0</v>
      </c>
      <c r="AE260" s="131">
        <f t="shared" si="27"/>
        <v>0</v>
      </c>
      <c r="AF260" s="131">
        <f t="shared" si="28"/>
        <v>0</v>
      </c>
      <c r="AG260" s="131">
        <f t="shared" si="29"/>
        <v>0</v>
      </c>
    </row>
    <row r="261" spans="1:33" ht="165" hidden="1" x14ac:dyDescent="0.25">
      <c r="A261" s="72" t="s">
        <v>26</v>
      </c>
      <c r="B261" s="72" t="s">
        <v>27</v>
      </c>
      <c r="C261" s="72" t="s">
        <v>28</v>
      </c>
      <c r="D261" s="11" t="s">
        <v>425</v>
      </c>
      <c r="E261" s="11" t="s">
        <v>426</v>
      </c>
      <c r="F261" s="11" t="s">
        <v>42</v>
      </c>
      <c r="G261" s="11" t="s">
        <v>25</v>
      </c>
      <c r="H261" s="12" t="s">
        <v>429</v>
      </c>
      <c r="I261" s="28">
        <v>7.69</v>
      </c>
      <c r="J261" s="28">
        <v>7.69</v>
      </c>
      <c r="K261" s="28">
        <v>0.38</v>
      </c>
      <c r="L261" s="6">
        <v>0.16</v>
      </c>
      <c r="M261" s="12">
        <v>3</v>
      </c>
      <c r="N261" s="12" t="s">
        <v>43</v>
      </c>
      <c r="O261" s="12" t="s">
        <v>44</v>
      </c>
      <c r="P261" s="13">
        <v>44287</v>
      </c>
      <c r="Q261" s="14">
        <v>9</v>
      </c>
      <c r="R261" s="15"/>
      <c r="S261" s="15">
        <v>0.33</v>
      </c>
      <c r="T261" s="15">
        <v>0.33</v>
      </c>
      <c r="U261" s="15">
        <v>0.34</v>
      </c>
      <c r="V261" s="83">
        <f t="shared" si="30"/>
        <v>0</v>
      </c>
      <c r="W261" s="79" t="s">
        <v>549</v>
      </c>
      <c r="X261" s="100"/>
      <c r="Y261" s="100" t="s">
        <v>618</v>
      </c>
      <c r="Z261" s="106" t="s">
        <v>627</v>
      </c>
      <c r="AA261" s="78" t="str">
        <f t="shared" ref="AA261:AA263" si="31">+IF(AND(X261&gt;=0%,X261&lt;=60%),"BAJO",IF(AND(X261&gt;=61%,X261&lt;=80%),"MEDIO","ALTO"))</f>
        <v>BAJO</v>
      </c>
      <c r="AB261" s="130">
        <f t="shared" si="25"/>
        <v>0</v>
      </c>
      <c r="AC261" s="78"/>
      <c r="AD261" s="131">
        <f t="shared" si="26"/>
        <v>0</v>
      </c>
      <c r="AE261" s="131">
        <f t="shared" si="27"/>
        <v>0</v>
      </c>
      <c r="AF261" s="131">
        <f t="shared" si="28"/>
        <v>0</v>
      </c>
      <c r="AG261" s="131">
        <f t="shared" si="29"/>
        <v>0</v>
      </c>
    </row>
    <row r="262" spans="1:33" ht="150" hidden="1" x14ac:dyDescent="0.25">
      <c r="A262" s="72" t="s">
        <v>26</v>
      </c>
      <c r="B262" s="72" t="s">
        <v>27</v>
      </c>
      <c r="C262" s="72" t="s">
        <v>28</v>
      </c>
      <c r="D262" s="11" t="s">
        <v>425</v>
      </c>
      <c r="E262" s="11" t="s">
        <v>426</v>
      </c>
      <c r="F262" s="11" t="s">
        <v>45</v>
      </c>
      <c r="G262" s="11" t="s">
        <v>25</v>
      </c>
      <c r="H262" s="12" t="s">
        <v>429</v>
      </c>
      <c r="I262" s="28">
        <v>7.69</v>
      </c>
      <c r="J262" s="28">
        <v>7.69</v>
      </c>
      <c r="K262" s="28">
        <v>0.38</v>
      </c>
      <c r="L262" s="6">
        <v>0.16</v>
      </c>
      <c r="M262" s="12">
        <v>3</v>
      </c>
      <c r="N262" s="12" t="s">
        <v>46</v>
      </c>
      <c r="O262" s="12" t="s">
        <v>47</v>
      </c>
      <c r="P262" s="13">
        <v>44287</v>
      </c>
      <c r="Q262" s="14">
        <v>9</v>
      </c>
      <c r="R262" s="15"/>
      <c r="S262" s="15">
        <v>0.33</v>
      </c>
      <c r="T262" s="15">
        <v>0.33</v>
      </c>
      <c r="U262" s="15">
        <v>0.34</v>
      </c>
      <c r="V262" s="83">
        <f t="shared" si="30"/>
        <v>0</v>
      </c>
      <c r="W262" s="79" t="s">
        <v>549</v>
      </c>
      <c r="X262" s="100"/>
      <c r="Y262" s="100" t="s">
        <v>618</v>
      </c>
      <c r="Z262" s="106" t="s">
        <v>628</v>
      </c>
      <c r="AA262" s="78" t="str">
        <f t="shared" si="31"/>
        <v>BAJO</v>
      </c>
      <c r="AB262" s="130">
        <f t="shared" ref="AB262:AB263" si="32">V262*X262</f>
        <v>0</v>
      </c>
      <c r="AC262" s="78"/>
      <c r="AD262" s="131">
        <f t="shared" ref="AD262:AD263" si="33">AB262*I262</f>
        <v>0</v>
      </c>
      <c r="AE262" s="131">
        <f t="shared" ref="AE262:AE263" si="34">AB262*J262</f>
        <v>0</v>
      </c>
      <c r="AF262" s="131">
        <f t="shared" ref="AF262:AF263" si="35">AB262*K262</f>
        <v>0</v>
      </c>
      <c r="AG262" s="131">
        <f t="shared" ref="AG262:AG263" si="36">AB262*L262</f>
        <v>0</v>
      </c>
    </row>
    <row r="263" spans="1:33" ht="150" hidden="1" x14ac:dyDescent="0.25">
      <c r="A263" s="72" t="s">
        <v>26</v>
      </c>
      <c r="B263" s="72" t="s">
        <v>27</v>
      </c>
      <c r="C263" s="72" t="s">
        <v>28</v>
      </c>
      <c r="D263" s="11" t="s">
        <v>425</v>
      </c>
      <c r="E263" s="11" t="s">
        <v>426</v>
      </c>
      <c r="F263" s="11" t="s">
        <v>48</v>
      </c>
      <c r="G263" s="11" t="s">
        <v>25</v>
      </c>
      <c r="H263" s="12" t="s">
        <v>429</v>
      </c>
      <c r="I263" s="28">
        <v>7.69</v>
      </c>
      <c r="J263" s="28">
        <v>7.69</v>
      </c>
      <c r="K263" s="28">
        <v>0.38</v>
      </c>
      <c r="L263" s="6">
        <v>0.16</v>
      </c>
      <c r="M263" s="16">
        <v>1</v>
      </c>
      <c r="N263" s="12" t="s">
        <v>30</v>
      </c>
      <c r="O263" s="12" t="s">
        <v>31</v>
      </c>
      <c r="P263" s="13">
        <v>44256</v>
      </c>
      <c r="Q263" s="14">
        <v>9</v>
      </c>
      <c r="R263" s="15"/>
      <c r="S263" s="15"/>
      <c r="T263" s="15"/>
      <c r="U263" s="15">
        <v>1</v>
      </c>
      <c r="V263" s="83">
        <f t="shared" si="30"/>
        <v>0</v>
      </c>
      <c r="W263" s="79" t="s">
        <v>549</v>
      </c>
      <c r="X263" s="100"/>
      <c r="Y263" s="100" t="s">
        <v>618</v>
      </c>
      <c r="Z263" s="106" t="s">
        <v>629</v>
      </c>
      <c r="AA263" s="78" t="str">
        <f t="shared" si="31"/>
        <v>BAJO</v>
      </c>
      <c r="AB263" s="130">
        <f t="shared" si="32"/>
        <v>0</v>
      </c>
      <c r="AC263" s="78"/>
      <c r="AD263" s="131">
        <f t="shared" si="33"/>
        <v>0</v>
      </c>
      <c r="AE263" s="131">
        <f t="shared" si="34"/>
        <v>0</v>
      </c>
      <c r="AF263" s="131">
        <f t="shared" si="35"/>
        <v>0</v>
      </c>
      <c r="AG263" s="131">
        <f t="shared" si="36"/>
        <v>0</v>
      </c>
    </row>
  </sheetData>
  <autoFilter ref="A4:VSE263">
    <filterColumn colId="3">
      <filters>
        <filter val="Gestión y análisis y mejora continua"/>
      </filters>
    </filterColumn>
    <filterColumn colId="4">
      <filters>
        <filter val="Dirección"/>
      </filters>
    </filterColumn>
  </autoFilter>
  <mergeCells count="16">
    <mergeCell ref="E1:AA1"/>
    <mergeCell ref="V3:AG3"/>
    <mergeCell ref="R3:U3"/>
    <mergeCell ref="G3:G4"/>
    <mergeCell ref="H3:H4"/>
    <mergeCell ref="M3:M4"/>
    <mergeCell ref="N3:N4"/>
    <mergeCell ref="O3:O4"/>
    <mergeCell ref="P3:Q3"/>
    <mergeCell ref="F3:F4"/>
    <mergeCell ref="I3:L3"/>
    <mergeCell ref="A3:A4"/>
    <mergeCell ref="B3:B4"/>
    <mergeCell ref="C3:C4"/>
    <mergeCell ref="D3:D4"/>
    <mergeCell ref="E3:E4"/>
  </mergeCells>
  <dataValidations count="1">
    <dataValidation type="list" allowBlank="1" showInputMessage="1" showErrorMessage="1" sqref="D3:D4">
      <formula1>#REF!</formula1>
    </dataValidation>
  </dataValidations>
  <pageMargins left="0.7" right="0.7" top="0.75" bottom="0.75" header="0.3" footer="0.3"/>
  <pageSetup orientation="portrait" verticalDpi="597"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Hoja1!$B$3:$B$9</xm:f>
          </x14:formula1>
          <xm:sqref>W5:W263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D16" sqref="D16"/>
    </sheetView>
  </sheetViews>
  <sheetFormatPr baseColWidth="10" defaultRowHeight="15" x14ac:dyDescent="0.25"/>
  <cols>
    <col min="2" max="2" width="15.42578125" customWidth="1"/>
    <col min="3" max="3" width="16.140625" customWidth="1"/>
  </cols>
  <sheetData>
    <row r="2" spans="2:3" x14ac:dyDescent="0.25">
      <c r="B2" s="84" t="s">
        <v>563</v>
      </c>
      <c r="C2" s="84"/>
    </row>
    <row r="3" spans="2:3" x14ac:dyDescent="0.25">
      <c r="B3" s="84" t="s">
        <v>549</v>
      </c>
      <c r="C3" s="84" t="s">
        <v>561</v>
      </c>
    </row>
    <row r="4" spans="2:3" x14ac:dyDescent="0.25">
      <c r="B4" s="84" t="s">
        <v>550</v>
      </c>
      <c r="C4" s="84" t="s">
        <v>562</v>
      </c>
    </row>
    <row r="5" spans="2:3" x14ac:dyDescent="0.25">
      <c r="B5" s="84" t="s">
        <v>551</v>
      </c>
      <c r="C5" s="84" t="s">
        <v>556</v>
      </c>
    </row>
    <row r="6" spans="2:3" x14ac:dyDescent="0.25">
      <c r="B6" s="84" t="s">
        <v>552</v>
      </c>
      <c r="C6" s="84" t="s">
        <v>557</v>
      </c>
    </row>
    <row r="7" spans="2:3" x14ac:dyDescent="0.25">
      <c r="B7" s="84" t="s">
        <v>553</v>
      </c>
      <c r="C7" s="84" t="s">
        <v>558</v>
      </c>
    </row>
    <row r="8" spans="2:3" x14ac:dyDescent="0.25">
      <c r="B8" s="84" t="s">
        <v>554</v>
      </c>
      <c r="C8" s="84" t="s">
        <v>559</v>
      </c>
    </row>
    <row r="9" spans="2:3" x14ac:dyDescent="0.25">
      <c r="B9" s="84" t="s">
        <v>555</v>
      </c>
      <c r="C9" s="84" t="s">
        <v>560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7" sqref="E7"/>
    </sheetView>
  </sheetViews>
  <sheetFormatPr baseColWidth="10" defaultRowHeight="15" x14ac:dyDescent="0.25"/>
  <cols>
    <col min="2" max="2" width="21.42578125" customWidth="1"/>
    <col min="3" max="3" width="19.140625" customWidth="1"/>
  </cols>
  <sheetData>
    <row r="2" spans="2:4" x14ac:dyDescent="0.25">
      <c r="B2" s="90" t="s">
        <v>3</v>
      </c>
      <c r="C2" s="90" t="s">
        <v>574</v>
      </c>
      <c r="D2" s="90" t="s">
        <v>575</v>
      </c>
    </row>
    <row r="3" spans="2:4" x14ac:dyDescent="0.25">
      <c r="B3" s="91" t="s">
        <v>577</v>
      </c>
      <c r="C3" s="84" t="s">
        <v>576</v>
      </c>
      <c r="D3" s="89">
        <v>44306</v>
      </c>
    </row>
    <row r="4" spans="2:4" ht="30" x14ac:dyDescent="0.25">
      <c r="B4" s="91" t="s">
        <v>578</v>
      </c>
      <c r="C4" s="84" t="s">
        <v>576</v>
      </c>
      <c r="D4" s="89">
        <v>44306</v>
      </c>
    </row>
    <row r="5" spans="2:4" ht="30" x14ac:dyDescent="0.25">
      <c r="B5" s="91" t="s">
        <v>579</v>
      </c>
      <c r="C5" s="84" t="s">
        <v>576</v>
      </c>
      <c r="D5" s="89">
        <v>44306</v>
      </c>
    </row>
    <row r="6" spans="2:4" ht="45" x14ac:dyDescent="0.25">
      <c r="B6" s="91" t="s">
        <v>580</v>
      </c>
      <c r="C6" s="84" t="s">
        <v>581</v>
      </c>
      <c r="D6" s="89">
        <v>44306</v>
      </c>
    </row>
    <row r="7" spans="2:4" ht="30" x14ac:dyDescent="0.25">
      <c r="B7" s="92" t="s">
        <v>582</v>
      </c>
      <c r="C7" s="93" t="s">
        <v>592</v>
      </c>
      <c r="D7" s="93"/>
    </row>
    <row r="8" spans="2:4" x14ac:dyDescent="0.25">
      <c r="B8" s="91" t="s">
        <v>159</v>
      </c>
      <c r="C8" s="84" t="s">
        <v>576</v>
      </c>
      <c r="D8" s="89">
        <v>44306</v>
      </c>
    </row>
    <row r="9" spans="2:4" ht="30" x14ac:dyDescent="0.25">
      <c r="B9" s="91" t="s">
        <v>583</v>
      </c>
      <c r="C9" s="84" t="s">
        <v>581</v>
      </c>
      <c r="D9" s="89">
        <v>44306</v>
      </c>
    </row>
    <row r="10" spans="2:4" ht="30" x14ac:dyDescent="0.25">
      <c r="B10" s="91" t="s">
        <v>584</v>
      </c>
      <c r="C10" s="84" t="s">
        <v>576</v>
      </c>
      <c r="D10" s="89">
        <v>44306</v>
      </c>
    </row>
    <row r="11" spans="2:4" ht="30" x14ac:dyDescent="0.25">
      <c r="B11" s="91" t="s">
        <v>585</v>
      </c>
      <c r="C11" s="84" t="s">
        <v>581</v>
      </c>
      <c r="D11" s="89">
        <v>44305</v>
      </c>
    </row>
    <row r="12" spans="2:4" x14ac:dyDescent="0.25">
      <c r="B12" s="91" t="s">
        <v>586</v>
      </c>
      <c r="C12" s="84" t="s">
        <v>576</v>
      </c>
      <c r="D12" s="89">
        <v>44306</v>
      </c>
    </row>
    <row r="13" spans="2:4" x14ac:dyDescent="0.25">
      <c r="B13" s="91" t="s">
        <v>587</v>
      </c>
      <c r="C13" s="84" t="s">
        <v>576</v>
      </c>
      <c r="D13" s="89">
        <v>44306</v>
      </c>
    </row>
    <row r="14" spans="2:4" x14ac:dyDescent="0.25">
      <c r="B14" s="91" t="s">
        <v>588</v>
      </c>
      <c r="C14" s="84" t="s">
        <v>576</v>
      </c>
      <c r="D14" s="89">
        <v>44306</v>
      </c>
    </row>
    <row r="15" spans="2:4" ht="30" x14ac:dyDescent="0.25">
      <c r="B15" s="91" t="s">
        <v>589</v>
      </c>
      <c r="C15" s="84" t="s">
        <v>576</v>
      </c>
      <c r="D15" s="89">
        <v>44306</v>
      </c>
    </row>
    <row r="16" spans="2:4" x14ac:dyDescent="0.25">
      <c r="B16" s="91" t="s">
        <v>590</v>
      </c>
      <c r="C16" s="89" t="s">
        <v>576</v>
      </c>
      <c r="D16" s="89">
        <v>44306</v>
      </c>
    </row>
    <row r="17" spans="2:4" ht="30" x14ac:dyDescent="0.25">
      <c r="B17" s="94" t="s">
        <v>591</v>
      </c>
      <c r="C17" s="95" t="s">
        <v>576</v>
      </c>
      <c r="D17" s="96">
        <v>44307</v>
      </c>
    </row>
    <row r="18" spans="2:4" x14ac:dyDescent="0.25">
      <c r="B18" s="92" t="s">
        <v>392</v>
      </c>
      <c r="C18" s="93" t="s">
        <v>592</v>
      </c>
      <c r="D18" s="93"/>
    </row>
    <row r="19" spans="2:4" x14ac:dyDescent="0.25">
      <c r="B19" s="91" t="s">
        <v>593</v>
      </c>
      <c r="C19" s="84" t="s">
        <v>581</v>
      </c>
      <c r="D19" s="89">
        <v>44306</v>
      </c>
    </row>
    <row r="20" spans="2:4" x14ac:dyDescent="0.25">
      <c r="B20" s="94" t="s">
        <v>594</v>
      </c>
      <c r="C20" s="95" t="s">
        <v>576</v>
      </c>
      <c r="D20" s="96">
        <v>44306</v>
      </c>
    </row>
    <row r="21" spans="2:4" ht="30" x14ac:dyDescent="0.25">
      <c r="B21" s="91" t="s">
        <v>595</v>
      </c>
      <c r="C21" s="84" t="s">
        <v>576</v>
      </c>
      <c r="D21" s="89">
        <v>44305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TRIMESTRE I</vt:lpstr>
      <vt:lpstr>Hoja1</vt:lpstr>
      <vt:lpstr>LISTA REPORTES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admin</cp:lastModifiedBy>
  <cp:revision/>
  <dcterms:created xsi:type="dcterms:W3CDTF">2021-03-02T21:35:26Z</dcterms:created>
  <dcterms:modified xsi:type="dcterms:W3CDTF">2021-05-07T17:20:57Z</dcterms:modified>
  <cp:category/>
  <cp:contentStatus/>
</cp:coreProperties>
</file>