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https://dnbcgovco-my.sharepoint.com/personal/adriana_moreno_dnbc_gov_co/Documents/Documentos/DNBC/2022/PLANES Y PROGRAMAS/PES/"/>
    </mc:Choice>
  </mc:AlternateContent>
  <xr:revisionPtr revIDLastSave="0" documentId="13_ncr:1_{BB789ABA-092E-4CFC-B1DB-FC3D92A6105E}" xr6:coauthVersionLast="47" xr6:coauthVersionMax="47" xr10:uidLastSave="{00000000-0000-0000-0000-000000000000}"/>
  <bookViews>
    <workbookView xWindow="-120" yWindow="-120" windowWidth="29040" windowHeight="15840" activeTab="1" xr2:uid="{84F19849-412D-45A8-BDB3-832375AA491E}"/>
  </bookViews>
  <sheets>
    <sheet name="Avances" sheetId="4" r:id="rId1"/>
    <sheet name="Formula y segui PES_Fórmulas" sheetId="1" r:id="rId2"/>
  </sheets>
  <definedNames>
    <definedName name="_xlnm._FilterDatabase" localSheetId="1" hidden="1">'Formula y segui PES_Fórmulas'!$A$7:$DR$71</definedName>
    <definedName name="_xlnm.Print_Area" localSheetId="0">Avances!$A$1:$Q$84</definedName>
    <definedName name="bm">'Formula y segui PES_Fórmulas'!$A$58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Z17" i="1" l="1"/>
  <c r="BZ7" i="1" l="1"/>
  <c r="AE32" i="4" l="1"/>
  <c r="AA32" i="4" l="1"/>
  <c r="CU15" i="1"/>
  <c r="CT58" i="1"/>
  <c r="CU58" i="1" l="1"/>
  <c r="CU63" i="1"/>
  <c r="CC26" i="1" l="1"/>
  <c r="AK69" i="1"/>
  <c r="AK43" i="1"/>
  <c r="AK37" i="1"/>
  <c r="AK33" i="1"/>
  <c r="AK29" i="1"/>
  <c r="AK27" i="1"/>
  <c r="AK26" i="1"/>
  <c r="AX15" i="1"/>
  <c r="CU9" i="1" l="1"/>
  <c r="CU10" i="1"/>
  <c r="CU11" i="1"/>
  <c r="CU12" i="1"/>
  <c r="CU13" i="1"/>
  <c r="CU14" i="1"/>
  <c r="CU16" i="1"/>
  <c r="CU17" i="1"/>
  <c r="CU18" i="1"/>
  <c r="CU19" i="1"/>
  <c r="CU20" i="1"/>
  <c r="CU21" i="1"/>
  <c r="CU22" i="1"/>
  <c r="CU23" i="1"/>
  <c r="CU24" i="1"/>
  <c r="CU26" i="1"/>
  <c r="CU27" i="1"/>
  <c r="CU28" i="1"/>
  <c r="CU29" i="1"/>
  <c r="CU30" i="1"/>
  <c r="CU31" i="1"/>
  <c r="CU32" i="1"/>
  <c r="CU33" i="1"/>
  <c r="CU34" i="1"/>
  <c r="CU35" i="1"/>
  <c r="CU36" i="1"/>
  <c r="CU37" i="1"/>
  <c r="CU38" i="1"/>
  <c r="CU39" i="1"/>
  <c r="CU40" i="1"/>
  <c r="CU41" i="1"/>
  <c r="CU42" i="1"/>
  <c r="CU43" i="1"/>
  <c r="CU44" i="1"/>
  <c r="CU45" i="1"/>
  <c r="CU46" i="1"/>
  <c r="CU47" i="1"/>
  <c r="CU48" i="1"/>
  <c r="CU49" i="1"/>
  <c r="CU50" i="1"/>
  <c r="CU51" i="1"/>
  <c r="CU52" i="1"/>
  <c r="CU53" i="1"/>
  <c r="CU54" i="1"/>
  <c r="CU55" i="1"/>
  <c r="CU56" i="1"/>
  <c r="CU57" i="1"/>
  <c r="CU59" i="1"/>
  <c r="CU60" i="1"/>
  <c r="CU61" i="1"/>
  <c r="CU62" i="1"/>
  <c r="CU64" i="1"/>
  <c r="CU65" i="1"/>
  <c r="CU66" i="1"/>
  <c r="CU67" i="1"/>
  <c r="CU68" i="1"/>
  <c r="CU69" i="1"/>
  <c r="CU70" i="1"/>
  <c r="CU71" i="1"/>
  <c r="CT9" i="1"/>
  <c r="CT10" i="1"/>
  <c r="CT11" i="1"/>
  <c r="CT12" i="1"/>
  <c r="CT13" i="1"/>
  <c r="CT14" i="1"/>
  <c r="CT15" i="1"/>
  <c r="CT16" i="1"/>
  <c r="CT17" i="1"/>
  <c r="CT18" i="1"/>
  <c r="CT19" i="1"/>
  <c r="CT20" i="1"/>
  <c r="CT21" i="1"/>
  <c r="CT22" i="1"/>
  <c r="CT23" i="1"/>
  <c r="CT24" i="1"/>
  <c r="CT25" i="1"/>
  <c r="CT26" i="1"/>
  <c r="CT27" i="1"/>
  <c r="CT28" i="1"/>
  <c r="CT29" i="1"/>
  <c r="CT30" i="1"/>
  <c r="CT31" i="1"/>
  <c r="CT32" i="1"/>
  <c r="CT33" i="1"/>
  <c r="CT34" i="1"/>
  <c r="CT35" i="1"/>
  <c r="CT36" i="1"/>
  <c r="CT37" i="1"/>
  <c r="CT38" i="1"/>
  <c r="CT39" i="1"/>
  <c r="CT40" i="1"/>
  <c r="CT41" i="1"/>
  <c r="CT42" i="1"/>
  <c r="CT43" i="1"/>
  <c r="CT44" i="1"/>
  <c r="CT45" i="1"/>
  <c r="CT46" i="1"/>
  <c r="CT47" i="1"/>
  <c r="CT48" i="1"/>
  <c r="CT49" i="1"/>
  <c r="CT50" i="1"/>
  <c r="CT51" i="1"/>
  <c r="CT52" i="1"/>
  <c r="CT53" i="1"/>
  <c r="CT54" i="1"/>
  <c r="CT55" i="1"/>
  <c r="CT56" i="1"/>
  <c r="CT57" i="1"/>
  <c r="CT59" i="1"/>
  <c r="CT60" i="1"/>
  <c r="CT61" i="1"/>
  <c r="CT62" i="1"/>
  <c r="CT63" i="1"/>
  <c r="CT64" i="1"/>
  <c r="CT65" i="1"/>
  <c r="CT66" i="1"/>
  <c r="CT67" i="1"/>
  <c r="CT68" i="1"/>
  <c r="CT69" i="1"/>
  <c r="CT70" i="1"/>
  <c r="CT71" i="1"/>
  <c r="CT8" i="1"/>
  <c r="AW9" i="1"/>
  <c r="AW10" i="1"/>
  <c r="AW11" i="1"/>
  <c r="AW12" i="1"/>
  <c r="AW13" i="1"/>
  <c r="AW14" i="1"/>
  <c r="AW15" i="1"/>
  <c r="AW16" i="1"/>
  <c r="AW17" i="1"/>
  <c r="AW18" i="1"/>
  <c r="AW19" i="1"/>
  <c r="AW20" i="1"/>
  <c r="AW21" i="1"/>
  <c r="AW22" i="1"/>
  <c r="AW23" i="1"/>
  <c r="AW24" i="1"/>
  <c r="AW25" i="1"/>
  <c r="AW26" i="1"/>
  <c r="AW27" i="1"/>
  <c r="AW28" i="1"/>
  <c r="AW29" i="1"/>
  <c r="AW30" i="1"/>
  <c r="AW31" i="1"/>
  <c r="AW32" i="1"/>
  <c r="AW33" i="1"/>
  <c r="AW34" i="1"/>
  <c r="AW35" i="1"/>
  <c r="AW36" i="1"/>
  <c r="AW37" i="1"/>
  <c r="AW38" i="1"/>
  <c r="AW39" i="1"/>
  <c r="AW40" i="1"/>
  <c r="AW41" i="1"/>
  <c r="AW42" i="1"/>
  <c r="AW43" i="1"/>
  <c r="AW44" i="1"/>
  <c r="AW45" i="1"/>
  <c r="AW46" i="1"/>
  <c r="AW47" i="1"/>
  <c r="AW48" i="1"/>
  <c r="AW49" i="1"/>
  <c r="AW50" i="1"/>
  <c r="AW51" i="1"/>
  <c r="AW52" i="1"/>
  <c r="AW53" i="1"/>
  <c r="AW54" i="1"/>
  <c r="AW55" i="1"/>
  <c r="AW56" i="1"/>
  <c r="AW57" i="1"/>
  <c r="AW58" i="1"/>
  <c r="AW59" i="1"/>
  <c r="AW60" i="1"/>
  <c r="AW61" i="1"/>
  <c r="AW62" i="1"/>
  <c r="AW63" i="1"/>
  <c r="AW64" i="1"/>
  <c r="AW65" i="1"/>
  <c r="AW66" i="1"/>
  <c r="AW67" i="1"/>
  <c r="AW68" i="1"/>
  <c r="AW69" i="1"/>
  <c r="AW70" i="1"/>
  <c r="AW71" i="1"/>
  <c r="AW8" i="1"/>
  <c r="AE34" i="4" l="1"/>
  <c r="X30" i="4"/>
  <c r="AE35" i="4"/>
  <c r="AD33" i="4"/>
  <c r="Z33" i="4"/>
  <c r="AD34" i="4"/>
  <c r="AC34" i="4"/>
  <c r="X32" i="4"/>
  <c r="Z35" i="4"/>
  <c r="Y35" i="4"/>
  <c r="AA33" i="4"/>
  <c r="Y33" i="4"/>
  <c r="X34" i="4"/>
  <c r="X31" i="4"/>
  <c r="AD35" i="4"/>
  <c r="AC35" i="4"/>
  <c r="AE33" i="4"/>
  <c r="AC33" i="4"/>
  <c r="X33" i="4"/>
  <c r="Y32" i="4"/>
  <c r="Z32" i="4"/>
  <c r="AA31" i="4"/>
  <c r="AD32" i="4"/>
  <c r="AC32" i="4"/>
  <c r="AE31" i="4"/>
  <c r="X35" i="4"/>
  <c r="Y30" i="4"/>
  <c r="AA34" i="4"/>
  <c r="Z34" i="4"/>
  <c r="Y34" i="4"/>
  <c r="AA35" i="4"/>
  <c r="Z31" i="4"/>
  <c r="Y31" i="4"/>
  <c r="AD31" i="4"/>
  <c r="AC31" i="4"/>
  <c r="X36" i="4" l="1"/>
  <c r="Y36" i="4"/>
  <c r="BY7" i="1" l="1"/>
  <c r="CB7" i="1"/>
  <c r="AJ7" i="1"/>
  <c r="DO71" i="1" l="1"/>
  <c r="DF71" i="1"/>
  <c r="DE71" i="1"/>
  <c r="DP71" i="1"/>
  <c r="CS71" i="1"/>
  <c r="CR71" i="1"/>
  <c r="AX71" i="1"/>
  <c r="DO70" i="1"/>
  <c r="DF70" i="1"/>
  <c r="DE70" i="1"/>
  <c r="CS70" i="1"/>
  <c r="CR70" i="1"/>
  <c r="AX70" i="1"/>
  <c r="DP69" i="1"/>
  <c r="CS69" i="1"/>
  <c r="CR69" i="1"/>
  <c r="AX69" i="1"/>
  <c r="DO68" i="1"/>
  <c r="DF68" i="1"/>
  <c r="DE68" i="1"/>
  <c r="CS68" i="1"/>
  <c r="CR68" i="1"/>
  <c r="AX68" i="1"/>
  <c r="DO67" i="1"/>
  <c r="DF67" i="1"/>
  <c r="DE67" i="1"/>
  <c r="DP67" i="1"/>
  <c r="CS67" i="1"/>
  <c r="CR67" i="1"/>
  <c r="AX67" i="1"/>
  <c r="DP66" i="1"/>
  <c r="CS66" i="1"/>
  <c r="CR66" i="1"/>
  <c r="AX66" i="1"/>
  <c r="DO65" i="1"/>
  <c r="DF65" i="1"/>
  <c r="DE65" i="1"/>
  <c r="DP65" i="1"/>
  <c r="CS65" i="1"/>
  <c r="CR65" i="1"/>
  <c r="AX65" i="1"/>
  <c r="DO64" i="1"/>
  <c r="DF64" i="1"/>
  <c r="DE64" i="1"/>
  <c r="CS64" i="1"/>
  <c r="CR64" i="1"/>
  <c r="AX64" i="1"/>
  <c r="DE63" i="1"/>
  <c r="DP63" i="1"/>
  <c r="CS63" i="1"/>
  <c r="CR63" i="1"/>
  <c r="AX63" i="1"/>
  <c r="DE62" i="1"/>
  <c r="CS62" i="1"/>
  <c r="CR62" i="1"/>
  <c r="AX62" i="1"/>
  <c r="DK62" i="1"/>
  <c r="DO61" i="1"/>
  <c r="DF61" i="1"/>
  <c r="DE61" i="1"/>
  <c r="DP61" i="1"/>
  <c r="CS61" i="1"/>
  <c r="CR61" i="1"/>
  <c r="AX61" i="1"/>
  <c r="DE60" i="1"/>
  <c r="DP60" i="1"/>
  <c r="CS60" i="1"/>
  <c r="CR60" i="1"/>
  <c r="AX60" i="1"/>
  <c r="DO59" i="1"/>
  <c r="DF59" i="1"/>
  <c r="DE59" i="1"/>
  <c r="DP59" i="1"/>
  <c r="CS59" i="1"/>
  <c r="CR59" i="1"/>
  <c r="AX59" i="1"/>
  <c r="DP58" i="1"/>
  <c r="CS58" i="1"/>
  <c r="CR58" i="1"/>
  <c r="AX58" i="1"/>
  <c r="DE57" i="1"/>
  <c r="DP57" i="1"/>
  <c r="CS57" i="1"/>
  <c r="CR57" i="1"/>
  <c r="AX57" i="1"/>
  <c r="DE56" i="1"/>
  <c r="CS56" i="1"/>
  <c r="CR56" i="1"/>
  <c r="AX56" i="1"/>
  <c r="DO55" i="1"/>
  <c r="DF55" i="1"/>
  <c r="DE55" i="1"/>
  <c r="DP55" i="1"/>
  <c r="CS55" i="1"/>
  <c r="CR55" i="1"/>
  <c r="AX55" i="1"/>
  <c r="DO54" i="1"/>
  <c r="DF54" i="1"/>
  <c r="DE54" i="1"/>
  <c r="DP54" i="1"/>
  <c r="CS54" i="1"/>
  <c r="CR54" i="1"/>
  <c r="AX54" i="1"/>
  <c r="DO53" i="1"/>
  <c r="DF53" i="1"/>
  <c r="DE53" i="1"/>
  <c r="DP53" i="1"/>
  <c r="CS53" i="1"/>
  <c r="CR53" i="1"/>
  <c r="AX53" i="1"/>
  <c r="CS52" i="1"/>
  <c r="CR52" i="1"/>
  <c r="AX52" i="1"/>
  <c r="DO51" i="1"/>
  <c r="DF51" i="1"/>
  <c r="DE51" i="1"/>
  <c r="DP51" i="1"/>
  <c r="CS51" i="1"/>
  <c r="CR51" i="1"/>
  <c r="AX51" i="1"/>
  <c r="DO50" i="1"/>
  <c r="DF50" i="1"/>
  <c r="DE50" i="1"/>
  <c r="CS50" i="1"/>
  <c r="CR50" i="1"/>
  <c r="AX50" i="1"/>
  <c r="DO49" i="1"/>
  <c r="DF49" i="1"/>
  <c r="DE49" i="1"/>
  <c r="DP49" i="1"/>
  <c r="CS49" i="1"/>
  <c r="CR49" i="1"/>
  <c r="AX49" i="1"/>
  <c r="DO48" i="1"/>
  <c r="DF48" i="1"/>
  <c r="DE48" i="1"/>
  <c r="DP48" i="1"/>
  <c r="CS48" i="1"/>
  <c r="CR48" i="1"/>
  <c r="AX48" i="1"/>
  <c r="CS47" i="1"/>
  <c r="CR47" i="1"/>
  <c r="AX47" i="1"/>
  <c r="DP46" i="1"/>
  <c r="CS46" i="1"/>
  <c r="CR46" i="1"/>
  <c r="AX46" i="1"/>
  <c r="DO45" i="1"/>
  <c r="DF45" i="1"/>
  <c r="DE45" i="1"/>
  <c r="DP45" i="1"/>
  <c r="CS45" i="1"/>
  <c r="CR45" i="1"/>
  <c r="AX45" i="1"/>
  <c r="DO44" i="1"/>
  <c r="DF44" i="1"/>
  <c r="DE44" i="1"/>
  <c r="DL44" i="1"/>
  <c r="CS44" i="1"/>
  <c r="CR44" i="1"/>
  <c r="AX44" i="1"/>
  <c r="DL43" i="1"/>
  <c r="DE43" i="1"/>
  <c r="DP43" i="1"/>
  <c r="CS43" i="1"/>
  <c r="CR43" i="1"/>
  <c r="AX43" i="1"/>
  <c r="DO42" i="1"/>
  <c r="DF42" i="1"/>
  <c r="DE42" i="1"/>
  <c r="DP42" i="1"/>
  <c r="CS42" i="1"/>
  <c r="CR42" i="1"/>
  <c r="AX42" i="1"/>
  <c r="DO41" i="1"/>
  <c r="DF41" i="1"/>
  <c r="DE41" i="1"/>
  <c r="DP41" i="1"/>
  <c r="CS41" i="1"/>
  <c r="CR41" i="1"/>
  <c r="AX41" i="1"/>
  <c r="DP40" i="1"/>
  <c r="CS40" i="1"/>
  <c r="CR40" i="1"/>
  <c r="AX40" i="1"/>
  <c r="DE39" i="1"/>
  <c r="DP39" i="1"/>
  <c r="CS39" i="1"/>
  <c r="CR39" i="1"/>
  <c r="AX39" i="1"/>
  <c r="DO38" i="1"/>
  <c r="DF38" i="1"/>
  <c r="DE38" i="1"/>
  <c r="CS38" i="1"/>
  <c r="CR38" i="1"/>
  <c r="AX38" i="1"/>
  <c r="DP37" i="1"/>
  <c r="CS37" i="1"/>
  <c r="CR37" i="1"/>
  <c r="AX37" i="1"/>
  <c r="DO36" i="1"/>
  <c r="DF36" i="1"/>
  <c r="DE36" i="1"/>
  <c r="DP36" i="1"/>
  <c r="CS36" i="1"/>
  <c r="CR36" i="1"/>
  <c r="AX36" i="1"/>
  <c r="DP35" i="1"/>
  <c r="DE35" i="1"/>
  <c r="CS35" i="1"/>
  <c r="CR35" i="1"/>
  <c r="AX35" i="1"/>
  <c r="DO34" i="1"/>
  <c r="DF34" i="1"/>
  <c r="DE34" i="1"/>
  <c r="DP34" i="1"/>
  <c r="CS34" i="1"/>
  <c r="CR34" i="1"/>
  <c r="AX34" i="1"/>
  <c r="DE33" i="1"/>
  <c r="DP33" i="1"/>
  <c r="CS33" i="1"/>
  <c r="CR33" i="1"/>
  <c r="AX33" i="1"/>
  <c r="CS32" i="1"/>
  <c r="CR32" i="1"/>
  <c r="AX32" i="1"/>
  <c r="DE31" i="1"/>
  <c r="DP31" i="1"/>
  <c r="CS31" i="1"/>
  <c r="CR31" i="1"/>
  <c r="AX31" i="1"/>
  <c r="DO30" i="1"/>
  <c r="DF30" i="1"/>
  <c r="DE30" i="1"/>
  <c r="DP30" i="1"/>
  <c r="CS30" i="1"/>
  <c r="CR30" i="1"/>
  <c r="AX30" i="1"/>
  <c r="DP29" i="1"/>
  <c r="CS29" i="1"/>
  <c r="CR29" i="1"/>
  <c r="AX29" i="1"/>
  <c r="DO29" i="1"/>
  <c r="DO28" i="1"/>
  <c r="DF28" i="1"/>
  <c r="DE28" i="1"/>
  <c r="DP28" i="1"/>
  <c r="CS28" i="1"/>
  <c r="CR28" i="1"/>
  <c r="AX28" i="1"/>
  <c r="DE27" i="1"/>
  <c r="DP27" i="1"/>
  <c r="CS27" i="1"/>
  <c r="CR27" i="1"/>
  <c r="AX27" i="1"/>
  <c r="CS26" i="1"/>
  <c r="CR26" i="1"/>
  <c r="AX26" i="1"/>
  <c r="DP25" i="1"/>
  <c r="CS25" i="1"/>
  <c r="CR25" i="1"/>
  <c r="AX25" i="1"/>
  <c r="DP24" i="1"/>
  <c r="CS24" i="1"/>
  <c r="CR24" i="1"/>
  <c r="AX24" i="1"/>
  <c r="CS23" i="1"/>
  <c r="CR23" i="1"/>
  <c r="AX23" i="1"/>
  <c r="DO22" i="1"/>
  <c r="DF22" i="1"/>
  <c r="DE22" i="1"/>
  <c r="CS22" i="1"/>
  <c r="CR22" i="1"/>
  <c r="AX22" i="1"/>
  <c r="DE21" i="1"/>
  <c r="DP21" i="1"/>
  <c r="CS21" i="1"/>
  <c r="CR21" i="1"/>
  <c r="AX21" i="1"/>
  <c r="DO20" i="1"/>
  <c r="DF20" i="1"/>
  <c r="DE20" i="1"/>
  <c r="CS20" i="1"/>
  <c r="CR20" i="1"/>
  <c r="AX20" i="1"/>
  <c r="DE19" i="1"/>
  <c r="CS19" i="1"/>
  <c r="CR19" i="1"/>
  <c r="AX19" i="1"/>
  <c r="DO18" i="1"/>
  <c r="DF18" i="1"/>
  <c r="DE18" i="1"/>
  <c r="DP18" i="1"/>
  <c r="CS18" i="1"/>
  <c r="CR18" i="1"/>
  <c r="AX18" i="1"/>
  <c r="DO17" i="1"/>
  <c r="DF17" i="1"/>
  <c r="DE17" i="1"/>
  <c r="CS17" i="1"/>
  <c r="CR17" i="1"/>
  <c r="AX17" i="1"/>
  <c r="DP16" i="1"/>
  <c r="CS16" i="1"/>
  <c r="CR16" i="1"/>
  <c r="AX16" i="1"/>
  <c r="DE15" i="1"/>
  <c r="DP15" i="1"/>
  <c r="CS15" i="1"/>
  <c r="CR15" i="1"/>
  <c r="DO15" i="1"/>
  <c r="DO14" i="1"/>
  <c r="DF14" i="1"/>
  <c r="DE14" i="1"/>
  <c r="DP14" i="1"/>
  <c r="CS14" i="1"/>
  <c r="CR14" i="1"/>
  <c r="AX14" i="1"/>
  <c r="DO13" i="1"/>
  <c r="DF13" i="1"/>
  <c r="DE13" i="1"/>
  <c r="CS13" i="1"/>
  <c r="CR13" i="1"/>
  <c r="AX13" i="1"/>
  <c r="DO12" i="1"/>
  <c r="DF12" i="1"/>
  <c r="DE12" i="1"/>
  <c r="DP12" i="1"/>
  <c r="CS12" i="1"/>
  <c r="CR12" i="1"/>
  <c r="AX12" i="1"/>
  <c r="DO11" i="1"/>
  <c r="DF11" i="1"/>
  <c r="DE11" i="1"/>
  <c r="DP11" i="1"/>
  <c r="CS11" i="1"/>
  <c r="CR11" i="1"/>
  <c r="AX11" i="1"/>
  <c r="DE10" i="1"/>
  <c r="CS10" i="1"/>
  <c r="CR10" i="1"/>
  <c r="AX10" i="1"/>
  <c r="CS9" i="1"/>
  <c r="CR9" i="1"/>
  <c r="AX9" i="1"/>
  <c r="DD8" i="1"/>
  <c r="DC8" i="1"/>
  <c r="DB8" i="1"/>
  <c r="DA8" i="1"/>
  <c r="DG68" i="1" s="1"/>
  <c r="CZ8" i="1"/>
  <c r="CS8" i="1"/>
  <c r="CR8" i="1"/>
  <c r="CC8" i="1"/>
  <c r="BL8" i="1"/>
  <c r="AK8" i="1"/>
  <c r="AX8" i="1" s="1"/>
  <c r="CU8" i="1" l="1"/>
  <c r="AC30" i="4" s="1"/>
  <c r="AC36" i="4" s="1"/>
  <c r="AB30" i="4"/>
  <c r="AB31" i="4"/>
  <c r="AB32" i="4"/>
  <c r="AB35" i="4"/>
  <c r="AB34" i="4"/>
  <c r="AD30" i="4"/>
  <c r="AD36" i="4" s="1"/>
  <c r="AA30" i="4"/>
  <c r="AA36" i="4" s="1"/>
  <c r="Z30" i="4"/>
  <c r="Z36" i="4" s="1"/>
  <c r="DM61" i="1"/>
  <c r="AD22" i="4"/>
  <c r="AC21" i="4"/>
  <c r="AB20" i="4"/>
  <c r="AA20" i="4"/>
  <c r="Z20" i="4"/>
  <c r="Y20" i="4"/>
  <c r="X20" i="4"/>
  <c r="AB19" i="4"/>
  <c r="Z19" i="4"/>
  <c r="AE23" i="4"/>
  <c r="AD23" i="4"/>
  <c r="AC22" i="4"/>
  <c r="AB21" i="4"/>
  <c r="AA21" i="4"/>
  <c r="Z21" i="4"/>
  <c r="Y21" i="4"/>
  <c r="X21" i="4"/>
  <c r="AE18" i="4"/>
  <c r="AD18" i="4"/>
  <c r="AC23" i="4"/>
  <c r="AB22" i="4"/>
  <c r="AA22" i="4"/>
  <c r="Z22" i="4"/>
  <c r="Y22" i="4"/>
  <c r="X22" i="4"/>
  <c r="AE21" i="4"/>
  <c r="AD21" i="4"/>
  <c r="AE19" i="4"/>
  <c r="AD19" i="4"/>
  <c r="AC18" i="4"/>
  <c r="AB23" i="4"/>
  <c r="AA23" i="4"/>
  <c r="Z23" i="4"/>
  <c r="Y23" i="4"/>
  <c r="X23" i="4"/>
  <c r="AC20" i="4"/>
  <c r="Y19" i="4"/>
  <c r="AE20" i="4"/>
  <c r="AD20" i="4"/>
  <c r="AC19" i="4"/>
  <c r="AB18" i="4"/>
  <c r="AA18" i="4"/>
  <c r="Z18" i="4"/>
  <c r="Y18" i="4"/>
  <c r="X18" i="4"/>
  <c r="AA19" i="4"/>
  <c r="X19" i="4"/>
  <c r="AB33" i="4"/>
  <c r="DH15" i="1"/>
  <c r="DH12" i="1"/>
  <c r="DH20" i="1"/>
  <c r="DG16" i="1"/>
  <c r="DH19" i="1"/>
  <c r="DH23" i="1"/>
  <c r="DG26" i="1"/>
  <c r="DH27" i="1"/>
  <c r="DM29" i="1"/>
  <c r="DH13" i="1"/>
  <c r="DH18" i="1"/>
  <c r="DH22" i="1"/>
  <c r="DH9" i="1"/>
  <c r="DO9" i="1"/>
  <c r="DH33" i="1"/>
  <c r="DH35" i="1"/>
  <c r="DM44" i="1"/>
  <c r="DH16" i="1"/>
  <c r="DH36" i="1"/>
  <c r="DL63" i="1"/>
  <c r="DN36" i="1"/>
  <c r="DL36" i="1"/>
  <c r="DM31" i="1"/>
  <c r="DM28" i="1"/>
  <c r="DM16" i="1"/>
  <c r="DN13" i="1"/>
  <c r="DN20" i="1"/>
  <c r="DP8" i="1"/>
  <c r="DF9" i="1"/>
  <c r="DH11" i="1"/>
  <c r="DG14" i="1"/>
  <c r="DN16" i="1"/>
  <c r="DM17" i="1"/>
  <c r="DN17" i="1"/>
  <c r="DP20" i="1"/>
  <c r="DO23" i="1"/>
  <c r="DH28" i="1"/>
  <c r="DP32" i="1"/>
  <c r="DG36" i="1"/>
  <c r="DH39" i="1"/>
  <c r="DL67" i="1"/>
  <c r="DG13" i="1"/>
  <c r="DG20" i="1"/>
  <c r="DN21" i="1"/>
  <c r="DG50" i="1"/>
  <c r="DG62" i="1"/>
  <c r="DL69" i="1"/>
  <c r="DM14" i="1"/>
  <c r="DH14" i="1"/>
  <c r="DG39" i="1"/>
  <c r="DH45" i="1"/>
  <c r="DH57" i="1"/>
  <c r="DN63" i="1"/>
  <c r="DN14" i="1"/>
  <c r="DE9" i="1"/>
  <c r="DM13" i="1"/>
  <c r="DG11" i="1"/>
  <c r="DG17" i="1"/>
  <c r="DN23" i="1"/>
  <c r="DL23" i="1" s="1"/>
  <c r="DG24" i="1"/>
  <c r="DM32" i="1"/>
  <c r="DL45" i="1"/>
  <c r="DN9" i="1"/>
  <c r="DM8" i="1"/>
  <c r="DK39" i="1"/>
  <c r="DO57" i="1"/>
  <c r="DO58" i="1"/>
  <c r="DO35" i="1"/>
  <c r="DO62" i="1"/>
  <c r="DJ46" i="1"/>
  <c r="DO63" i="1"/>
  <c r="DE8" i="1"/>
  <c r="DO8" i="1"/>
  <c r="DF10" i="1"/>
  <c r="DE23" i="1"/>
  <c r="DF23" i="1"/>
  <c r="DF43" i="1"/>
  <c r="DO46" i="1"/>
  <c r="DJ62" i="1"/>
  <c r="DF15" i="1"/>
  <c r="DE47" i="1"/>
  <c r="DJ47" i="1"/>
  <c r="DK47" i="1"/>
  <c r="DO10" i="1"/>
  <c r="DJ15" i="1"/>
  <c r="DE26" i="1"/>
  <c r="DE29" i="1"/>
  <c r="DE32" i="1"/>
  <c r="DO47" i="1"/>
  <c r="DO52" i="1"/>
  <c r="DO56" i="1"/>
  <c r="DO69" i="1"/>
  <c r="DE16" i="1"/>
  <c r="DF40" i="1"/>
  <c r="DE40" i="1"/>
  <c r="DP9" i="1"/>
  <c r="DM12" i="1"/>
  <c r="DN47" i="1"/>
  <c r="DG47" i="1"/>
  <c r="DN52" i="1"/>
  <c r="DG52" i="1"/>
  <c r="DO66" i="1"/>
  <c r="DF66" i="1"/>
  <c r="DE66" i="1"/>
  <c r="DH68" i="1"/>
  <c r="DF69" i="1"/>
  <c r="DH69" i="1"/>
  <c r="DQ8" i="1"/>
  <c r="DM11" i="1"/>
  <c r="DG12" i="1"/>
  <c r="DN12" i="1"/>
  <c r="DK15" i="1"/>
  <c r="DF16" i="1"/>
  <c r="DH17" i="1"/>
  <c r="DP17" i="1"/>
  <c r="DM18" i="1"/>
  <c r="DG23" i="1"/>
  <c r="DP23" i="1"/>
  <c r="DM24" i="1"/>
  <c r="DN24" i="1"/>
  <c r="DL24" i="1" s="1"/>
  <c r="DN25" i="1"/>
  <c r="DL25" i="1" s="1"/>
  <c r="DG25" i="1"/>
  <c r="DG27" i="1"/>
  <c r="DG30" i="1"/>
  <c r="DO31" i="1"/>
  <c r="DH34" i="1"/>
  <c r="DN35" i="1"/>
  <c r="DF37" i="1"/>
  <c r="DH38" i="1"/>
  <c r="DM38" i="1"/>
  <c r="DH40" i="1"/>
  <c r="DN44" i="1"/>
  <c r="DH47" i="1"/>
  <c r="DM47" i="1"/>
  <c r="DN50" i="1"/>
  <c r="DG56" i="1"/>
  <c r="DN58" i="1"/>
  <c r="DG58" i="1"/>
  <c r="DN64" i="1"/>
  <c r="DG64" i="1"/>
  <c r="DP64" i="1"/>
  <c r="DH65" i="1"/>
  <c r="DM65" i="1"/>
  <c r="DN70" i="1"/>
  <c r="DG70" i="1"/>
  <c r="DP70" i="1"/>
  <c r="DH71" i="1"/>
  <c r="DM71" i="1"/>
  <c r="DM35" i="1"/>
  <c r="DO37" i="1"/>
  <c r="DP13" i="1"/>
  <c r="DM21" i="1"/>
  <c r="DN22" i="1"/>
  <c r="DG22" i="1"/>
  <c r="DF24" i="1"/>
  <c r="DE24" i="1"/>
  <c r="DO24" i="1"/>
  <c r="DM25" i="1"/>
  <c r="DH29" i="1"/>
  <c r="DN29" i="1"/>
  <c r="DH30" i="1"/>
  <c r="DF31" i="1"/>
  <c r="DH32" i="1"/>
  <c r="DN32" i="1"/>
  <c r="DF35" i="1"/>
  <c r="DH37" i="1"/>
  <c r="DN38" i="1"/>
  <c r="DM43" i="1"/>
  <c r="DH44" i="1"/>
  <c r="DM45" i="1"/>
  <c r="DN45" i="1"/>
  <c r="DN46" i="1"/>
  <c r="DG46" i="1"/>
  <c r="DL46" i="1"/>
  <c r="DM49" i="1"/>
  <c r="DM51" i="1"/>
  <c r="DF52" i="1"/>
  <c r="DH54" i="1"/>
  <c r="DN11" i="1"/>
  <c r="DL15" i="1"/>
  <c r="DO16" i="1"/>
  <c r="DN18" i="1"/>
  <c r="DN19" i="1"/>
  <c r="DG19" i="1"/>
  <c r="DF21" i="1"/>
  <c r="DO21" i="1"/>
  <c r="DM22" i="1"/>
  <c r="DE25" i="1"/>
  <c r="DO25" i="1"/>
  <c r="DM26" i="1"/>
  <c r="DF29" i="1"/>
  <c r="DH31" i="1"/>
  <c r="DF32" i="1"/>
  <c r="DM33" i="1"/>
  <c r="DN33" i="1"/>
  <c r="DN34" i="1"/>
  <c r="DG34" i="1"/>
  <c r="DG35" i="1"/>
  <c r="DM36" i="1"/>
  <c r="DH50" i="1"/>
  <c r="DF58" i="1"/>
  <c r="DH60" i="1"/>
  <c r="DN62" i="1"/>
  <c r="DM63" i="1"/>
  <c r="DF27" i="1"/>
  <c r="DO27" i="1"/>
  <c r="DE37" i="1"/>
  <c r="DM10" i="1"/>
  <c r="DM68" i="1"/>
  <c r="DM62" i="1"/>
  <c r="DF62" i="1"/>
  <c r="DM56" i="1"/>
  <c r="DF56" i="1"/>
  <c r="DM50" i="1"/>
  <c r="DM70" i="1"/>
  <c r="DM64" i="1"/>
  <c r="DM58" i="1"/>
  <c r="DM52" i="1"/>
  <c r="DM46" i="1"/>
  <c r="DM40" i="1"/>
  <c r="DF47" i="1"/>
  <c r="DF8" i="1"/>
  <c r="DM9" i="1"/>
  <c r="DG10" i="1"/>
  <c r="DN10" i="1"/>
  <c r="DM15" i="1"/>
  <c r="DM19" i="1"/>
  <c r="DH70" i="1"/>
  <c r="DN69" i="1"/>
  <c r="DG69" i="1"/>
  <c r="DH64" i="1"/>
  <c r="DG63" i="1"/>
  <c r="DH58" i="1"/>
  <c r="DN57" i="1"/>
  <c r="DG57" i="1"/>
  <c r="DH52" i="1"/>
  <c r="DN51" i="1"/>
  <c r="DG51" i="1"/>
  <c r="DH67" i="1"/>
  <c r="DN66" i="1"/>
  <c r="DG66" i="1"/>
  <c r="DH61" i="1"/>
  <c r="DN60" i="1"/>
  <c r="DG60" i="1"/>
  <c r="DH55" i="1"/>
  <c r="DN54" i="1"/>
  <c r="DG54" i="1"/>
  <c r="DH49" i="1"/>
  <c r="DN48" i="1"/>
  <c r="DG48" i="1"/>
  <c r="DH43" i="1"/>
  <c r="DN42" i="1"/>
  <c r="DG42" i="1"/>
  <c r="DG8" i="1"/>
  <c r="DN8" i="1"/>
  <c r="DG9" i="1"/>
  <c r="DH10" i="1"/>
  <c r="DG15" i="1"/>
  <c r="DN15" i="1"/>
  <c r="DG18" i="1"/>
  <c r="DO19" i="1"/>
  <c r="DG21" i="1"/>
  <c r="DM23" i="1"/>
  <c r="DH24" i="1"/>
  <c r="DF25" i="1"/>
  <c r="DH26" i="1"/>
  <c r="DN26" i="1"/>
  <c r="DG29" i="1"/>
  <c r="DM30" i="1"/>
  <c r="DG32" i="1"/>
  <c r="DF33" i="1"/>
  <c r="DO33" i="1"/>
  <c r="DM34" i="1"/>
  <c r="DN37" i="1"/>
  <c r="DG37" i="1"/>
  <c r="DG38" i="1"/>
  <c r="DP38" i="1"/>
  <c r="DM39" i="1"/>
  <c r="DN39" i="1"/>
  <c r="DN40" i="1"/>
  <c r="DG40" i="1"/>
  <c r="DO40" i="1"/>
  <c r="DN41" i="1"/>
  <c r="DG41" i="1"/>
  <c r="DF46" i="1"/>
  <c r="DH46" i="1"/>
  <c r="DP52" i="1"/>
  <c r="DH53" i="1"/>
  <c r="DM53" i="1"/>
  <c r="DM55" i="1"/>
  <c r="DN56" i="1"/>
  <c r="DM57" i="1"/>
  <c r="DO60" i="1"/>
  <c r="DF60" i="1"/>
  <c r="DH62" i="1"/>
  <c r="DF63" i="1"/>
  <c r="DN68" i="1"/>
  <c r="DH8" i="1"/>
  <c r="DP10" i="1"/>
  <c r="DF19" i="1"/>
  <c r="DP19" i="1"/>
  <c r="DM20" i="1"/>
  <c r="DH21" i="1"/>
  <c r="DP22" i="1"/>
  <c r="DH25" i="1"/>
  <c r="DF26" i="1"/>
  <c r="DP26" i="1"/>
  <c r="DM27" i="1"/>
  <c r="DN27" i="1"/>
  <c r="DN28" i="1"/>
  <c r="DG28" i="1"/>
  <c r="DN30" i="1"/>
  <c r="DN31" i="1"/>
  <c r="DG31" i="1"/>
  <c r="DG33" i="1"/>
  <c r="DM37" i="1"/>
  <c r="DF39" i="1"/>
  <c r="DJ39" i="1"/>
  <c r="DO39" i="1"/>
  <c r="DH41" i="1"/>
  <c r="DM41" i="1"/>
  <c r="DH42" i="1"/>
  <c r="DM42" i="1"/>
  <c r="DK43" i="1"/>
  <c r="DJ43" i="1"/>
  <c r="DO43" i="1"/>
  <c r="DG44" i="1"/>
  <c r="DG45" i="1"/>
  <c r="DP47" i="1"/>
  <c r="DH48" i="1"/>
  <c r="DM48" i="1"/>
  <c r="DH51" i="1"/>
  <c r="DH56" i="1"/>
  <c r="DF57" i="1"/>
  <c r="DH59" i="1"/>
  <c r="DM59" i="1"/>
  <c r="DH63" i="1"/>
  <c r="DH66" i="1"/>
  <c r="DM67" i="1"/>
  <c r="DM69" i="1"/>
  <c r="DO26" i="1"/>
  <c r="DO32" i="1"/>
  <c r="DG43" i="1"/>
  <c r="DN43" i="1"/>
  <c r="DK46" i="1"/>
  <c r="DG49" i="1"/>
  <c r="DN49" i="1"/>
  <c r="DM54" i="1"/>
  <c r="DG55" i="1"/>
  <c r="DN55" i="1"/>
  <c r="DM60" i="1"/>
  <c r="DG61" i="1"/>
  <c r="DN61" i="1"/>
  <c r="DM66" i="1"/>
  <c r="DG67" i="1"/>
  <c r="DN67" i="1"/>
  <c r="DL71" i="1"/>
  <c r="DP44" i="1"/>
  <c r="DE46" i="1"/>
  <c r="DP50" i="1"/>
  <c r="DE52" i="1"/>
  <c r="DP56" i="1"/>
  <c r="DE58" i="1"/>
  <c r="DP62" i="1"/>
  <c r="DP68" i="1"/>
  <c r="DG53" i="1"/>
  <c r="DN53" i="1"/>
  <c r="DG59" i="1"/>
  <c r="DN59" i="1"/>
  <c r="DG65" i="1"/>
  <c r="DN65" i="1"/>
  <c r="DE69" i="1"/>
  <c r="DG71" i="1"/>
  <c r="DN71" i="1"/>
  <c r="Z24" i="4" l="1"/>
  <c r="AE22" i="4"/>
  <c r="AE24" i="4" s="1"/>
  <c r="AE30" i="4"/>
  <c r="AE36" i="4" s="1"/>
  <c r="AB36" i="4"/>
  <c r="AD24" i="4"/>
  <c r="Y24" i="4"/>
  <c r="AA24" i="4"/>
  <c r="AC24" i="4"/>
  <c r="AB24" i="4"/>
  <c r="X24" i="4"/>
  <c r="DL59" i="1"/>
  <c r="DL51" i="1"/>
  <c r="DK58" i="1"/>
  <c r="DL49" i="1"/>
  <c r="DL50" i="1"/>
  <c r="DL47" i="1"/>
  <c r="DL48" i="1"/>
  <c r="DL58" i="1"/>
  <c r="DL70" i="1"/>
  <c r="DK69" i="1"/>
  <c r="DL68" i="1"/>
  <c r="DL66" i="1"/>
  <c r="DL65" i="1"/>
  <c r="DL64" i="1"/>
  <c r="DK63" i="1"/>
  <c r="DL62" i="1"/>
  <c r="DL60" i="1"/>
  <c r="DL61" i="1"/>
  <c r="DK57" i="1"/>
  <c r="DL56" i="1"/>
  <c r="DL57" i="1"/>
  <c r="DK56" i="1"/>
  <c r="DL53" i="1"/>
  <c r="DL54" i="1"/>
  <c r="DL55" i="1"/>
  <c r="DL52" i="1"/>
  <c r="DK52" i="1"/>
  <c r="DL42" i="1"/>
  <c r="DL41" i="1"/>
  <c r="DL40" i="1"/>
  <c r="DK40" i="1"/>
  <c r="DL37" i="1"/>
  <c r="DK37" i="1"/>
  <c r="DL38" i="1"/>
  <c r="DK35" i="1"/>
  <c r="DL34" i="1"/>
  <c r="DL35" i="1"/>
  <c r="DK23" i="1"/>
  <c r="DK33" i="1"/>
  <c r="DL32" i="1"/>
  <c r="DL33" i="1"/>
  <c r="DK32" i="1"/>
  <c r="DL39" i="1"/>
  <c r="DJ25" i="1"/>
  <c r="DK24" i="1"/>
  <c r="DJ24" i="1"/>
  <c r="DK25" i="1"/>
  <c r="DJ23" i="1"/>
  <c r="DL31" i="1"/>
  <c r="DK31" i="1"/>
  <c r="DL28" i="1"/>
  <c r="DL29" i="1"/>
  <c r="DK29" i="1"/>
  <c r="DL30" i="1"/>
  <c r="DK27" i="1"/>
  <c r="DL26" i="1"/>
  <c r="DL27" i="1"/>
  <c r="DK26" i="1"/>
  <c r="DL19" i="1"/>
  <c r="DL22" i="1"/>
  <c r="DL21" i="1"/>
  <c r="DK21" i="1"/>
  <c r="DL20" i="1"/>
  <c r="DK19" i="1"/>
  <c r="DL17" i="1"/>
  <c r="DL18" i="1"/>
  <c r="DL16" i="1"/>
  <c r="DK16" i="1"/>
  <c r="DL13" i="1"/>
  <c r="DL14" i="1"/>
  <c r="DK22" i="1"/>
  <c r="DL11" i="1"/>
  <c r="DL12" i="1"/>
  <c r="DL9" i="1"/>
  <c r="DL10" i="1"/>
  <c r="DK8" i="1"/>
  <c r="DK10" i="1"/>
  <c r="DK9" i="1"/>
  <c r="DK34" i="1"/>
  <c r="DK49" i="1"/>
  <c r="DK28" i="1"/>
  <c r="DK18" i="1"/>
  <c r="DK20" i="1"/>
  <c r="DK36" i="1"/>
  <c r="DK68" i="1"/>
  <c r="DK50" i="1"/>
  <c r="DK44" i="1"/>
  <c r="DK71" i="1"/>
  <c r="DK65" i="1"/>
  <c r="DK41" i="1"/>
  <c r="DK59" i="1"/>
  <c r="DK53" i="1"/>
  <c r="DK70" i="1"/>
  <c r="DK64" i="1"/>
  <c r="DK54" i="1"/>
  <c r="DK48" i="1"/>
  <c r="DK66" i="1"/>
  <c r="DK38" i="1"/>
  <c r="DK60" i="1"/>
  <c r="DK51" i="1"/>
  <c r="DK67" i="1"/>
  <c r="DK61" i="1"/>
  <c r="DK11" i="1"/>
  <c r="DK42" i="1"/>
  <c r="DK55" i="1"/>
  <c r="DK14" i="1"/>
  <c r="DK17" i="1"/>
  <c r="DK45" i="1"/>
  <c r="DK13" i="1"/>
  <c r="DL8" i="1"/>
  <c r="DK30" i="1"/>
  <c r="DK12" i="1"/>
  <c r="DJ69" i="1" l="1"/>
  <c r="DJ58" i="1"/>
  <c r="DJ66" i="1"/>
  <c r="DJ59" i="1"/>
  <c r="DJ53" i="1"/>
  <c r="DJ38" i="1"/>
  <c r="DJ63" i="1"/>
  <c r="DJ49" i="1"/>
  <c r="DJ54" i="1"/>
  <c r="DJ71" i="1"/>
  <c r="DJ42" i="1"/>
  <c r="DJ44" i="1"/>
  <c r="DJ51" i="1"/>
  <c r="DJ64" i="1"/>
  <c r="DJ68" i="1"/>
  <c r="DJ60" i="1"/>
  <c r="DJ57" i="1"/>
  <c r="DJ36" i="1"/>
  <c r="DJ45" i="1"/>
  <c r="DJ56" i="1"/>
  <c r="DJ41" i="1"/>
  <c r="DJ70" i="1"/>
  <c r="DJ50" i="1"/>
  <c r="DJ34" i="1"/>
  <c r="DJ55" i="1"/>
  <c r="DJ48" i="1"/>
  <c r="DJ67" i="1"/>
  <c r="DJ65" i="1"/>
  <c r="DJ61" i="1"/>
  <c r="DJ32" i="1"/>
  <c r="DJ40" i="1"/>
  <c r="DJ52" i="1"/>
  <c r="DJ35" i="1"/>
  <c r="DJ37" i="1"/>
  <c r="DJ33" i="1"/>
  <c r="DJ28" i="1"/>
  <c r="DJ30" i="1"/>
  <c r="DJ29" i="1"/>
  <c r="DJ31" i="1"/>
  <c r="DJ26" i="1"/>
  <c r="DJ27" i="1"/>
  <c r="DJ17" i="1"/>
  <c r="DJ18" i="1"/>
  <c r="DJ20" i="1"/>
  <c r="DJ22" i="1"/>
  <c r="DJ21" i="1"/>
  <c r="DJ16" i="1"/>
  <c r="DJ19" i="1"/>
  <c r="DJ8" i="1"/>
  <c r="DJ10" i="1"/>
  <c r="DJ13" i="1"/>
  <c r="DJ9" i="1"/>
  <c r="DJ14" i="1"/>
  <c r="DJ11" i="1"/>
  <c r="DJ12" i="1"/>
</calcChain>
</file>

<file path=xl/sharedStrings.xml><?xml version="1.0" encoding="utf-8"?>
<sst xmlns="http://schemas.openxmlformats.org/spreadsheetml/2006/main" count="2849" uniqueCount="1090">
  <si>
    <t>Seguimiento al Plan de Estratégico Sectorial 2019-2022 - Sector Interior</t>
  </si>
  <si>
    <t>Ministerio del Interior</t>
  </si>
  <si>
    <t>RESPONSABLE:</t>
  </si>
  <si>
    <t>Daniel Palacios Martínez</t>
  </si>
  <si>
    <t>FECHA DEL PLAN: 01/01/2020</t>
  </si>
  <si>
    <t>VIGENCIA:</t>
  </si>
  <si>
    <t>FECHA DE CORTE: 31/03/2021</t>
  </si>
  <si>
    <t>Anual</t>
  </si>
  <si>
    <t>Cuatrienio</t>
  </si>
  <si>
    <t>Anual prioridad</t>
  </si>
  <si>
    <t>Anual iniciativa</t>
  </si>
  <si>
    <t>Cuatrienio iniciativa</t>
  </si>
  <si>
    <t>Responsables</t>
  </si>
  <si>
    <t>Articulación Estratégica</t>
  </si>
  <si>
    <t>Prioridad Estratégica Sectorial</t>
  </si>
  <si>
    <t>SEGUIMIENTO PRIORIDAD</t>
  </si>
  <si>
    <t>% Avance 2022</t>
  </si>
  <si>
    <t>% Avance cuatrienio</t>
  </si>
  <si>
    <t xml:space="preserve">Iniciativa </t>
  </si>
  <si>
    <t>SEGUIMIENTO INICIATIVA</t>
  </si>
  <si>
    <t xml:space="preserve">Medidas correctivas </t>
  </si>
  <si>
    <t>Fecha reporte</t>
  </si>
  <si>
    <t>Objetivo Estratégico Sectorial</t>
  </si>
  <si>
    <t>Nombre de Prioridad estratégica sectorial</t>
  </si>
  <si>
    <t>Nombre Iniciativa por entidad</t>
  </si>
  <si>
    <t>Tipo indicador Prioridad</t>
  </si>
  <si>
    <t>Tipo indicador Iniciativa</t>
  </si>
  <si>
    <t>Avance ponderado del Objetivo respecto a Entidad (Sumatoria de ponderados % del Objetivo) H</t>
  </si>
  <si>
    <t>Avance ponderado de la Prioridad respecto a Objetivo (Sumatoria de ponderados % de las Prioridades) K</t>
  </si>
  <si>
    <t>Avance ponderado de la Iniciativa respecto a Prioridad (Sumatoria de ponderados % de las Iniciativas) Z</t>
  </si>
  <si>
    <t>Avance entidad</t>
  </si>
  <si>
    <t>Avance Objetivo</t>
  </si>
  <si>
    <t>Avance Prioridad</t>
  </si>
  <si>
    <t>Avance iniciativa</t>
  </si>
  <si>
    <t>Entidad</t>
  </si>
  <si>
    <t>Servidor Público</t>
  </si>
  <si>
    <t>Pacto Plan Nacional de Desarrollo (PND)</t>
  </si>
  <si>
    <t>Relacionado con el Sistema de Paz y Estabilización (PMI)</t>
  </si>
  <si>
    <t>Relacionado con los Objetivos de Desarrollo Sostenible (ODS)</t>
  </si>
  <si>
    <t>Relacionado con Objetivo Zonas Fututo (ZF)</t>
  </si>
  <si>
    <t>Relación Política Pública (Ley, Doc. Conpes, Decreto, Otro)</t>
  </si>
  <si>
    <t xml:space="preserve">Objetivo Estratégico Sectorial </t>
  </si>
  <si>
    <t>Indicador Prioridad Estratégica Sectorial</t>
  </si>
  <si>
    <t>Fórmula de cálculo</t>
  </si>
  <si>
    <t>Tipo</t>
  </si>
  <si>
    <t>Tipo de Acumulación</t>
  </si>
  <si>
    <t>Línea base</t>
  </si>
  <si>
    <t>Metas de la Prioridad</t>
  </si>
  <si>
    <t>Meta cuatrienio</t>
  </si>
  <si>
    <t>Unidad de medida</t>
  </si>
  <si>
    <t>AVANCE CUANTITATIVO</t>
  </si>
  <si>
    <t>RESULTADO ALCANZADO I TRIMESTRE</t>
  </si>
  <si>
    <t>RESULTADO ALCANZADO II TRIMESTRE</t>
  </si>
  <si>
    <t>RESULTADO ALCANZADO III TRIMESTRE</t>
  </si>
  <si>
    <t>RESULTADO ALCANZADO IV TRIMESTRE</t>
  </si>
  <si>
    <t>RESULTADO ALCANZADO 2021</t>
  </si>
  <si>
    <t>RESULTADO ALCANZADO I TRIMESTRE 2022</t>
  </si>
  <si>
    <t>RESULTADO ALCANZADO 2022</t>
  </si>
  <si>
    <t xml:space="preserve">DIFICULTADES </t>
  </si>
  <si>
    <t xml:space="preserve">Indicador de la iniciativa </t>
  </si>
  <si>
    <t>Fecha de Inicio de la iniciativa</t>
  </si>
  <si>
    <t>Fecha de terminación de la iniciativa</t>
  </si>
  <si>
    <t xml:space="preserve">Metas de la Iniciativa </t>
  </si>
  <si>
    <t xml:space="preserve"> PRESUPUESTO APROPIADO</t>
  </si>
  <si>
    <t>PRESUPUESTO COMPROMETIDO</t>
  </si>
  <si>
    <t>% COMPROMETIDO</t>
  </si>
  <si>
    <t>% EJECUCIÓN</t>
  </si>
  <si>
    <t>Trazabilidad</t>
  </si>
  <si>
    <t>I trim 2020</t>
  </si>
  <si>
    <t>II trim 2020</t>
  </si>
  <si>
    <t>III trim 2020</t>
  </si>
  <si>
    <t>IV trim 2020</t>
  </si>
  <si>
    <t>I trim 2021</t>
  </si>
  <si>
    <t>II trim 2021</t>
  </si>
  <si>
    <t>III trim 2021</t>
  </si>
  <si>
    <t>IV trim 2021</t>
  </si>
  <si>
    <t>I trim 2022</t>
  </si>
  <si>
    <t>II trim 2022</t>
  </si>
  <si>
    <t>III trim 2022</t>
  </si>
  <si>
    <t>IV trim 2022</t>
  </si>
  <si>
    <t>TOTAL CUATRIENIO</t>
  </si>
  <si>
    <t>Total Cuatrienio</t>
  </si>
  <si>
    <t>TOTAL 2022</t>
  </si>
  <si>
    <t>PRESUPUESTO OBLIGADO</t>
  </si>
  <si>
    <t>Corporación Nasa Kiwe</t>
  </si>
  <si>
    <t>Jhon Diego Parra Tobar
(Director Corporación Nasa Kiwe)</t>
  </si>
  <si>
    <t xml:space="preserve">No aplica </t>
  </si>
  <si>
    <t>CONPES 3667 DE 2010</t>
  </si>
  <si>
    <t>5. Fortalecer el diálogo social e intercultural Estado – Comunidades, garantizando el derecho fundamental a la consulta previa y promoviendo estrategias que contribuyan a la equidad y el desarrollo de los pueblos indígenas, ROM; y comunidades Negras, Afrocolombianas, Raizales y Palenqueras.</t>
  </si>
  <si>
    <t>1. Contribuir al desarrollo de los pueblos indígenas en los resguardos de la zona de influencia mediante la implementación de políticas públicas</t>
  </si>
  <si>
    <t>Número de resguardos Indígenas beneficiados</t>
  </si>
  <si>
    <t>Sumatoria de número resguardos indígenas beneficiados</t>
  </si>
  <si>
    <t xml:space="preserve">Resultado </t>
  </si>
  <si>
    <t>Acumulado</t>
  </si>
  <si>
    <t>N/A</t>
  </si>
  <si>
    <t xml:space="preserve">Número </t>
  </si>
  <si>
    <t xml:space="preserve">Se realiza procesos de concertación con las comunidades a fin de realizar convenios interinstitucionales entre la Corporación Nasa Kiwe y los Cabildos Indígenas de los Resguardos beneficiarios de la ejecución del proceso de reubicación y diferentes obras que se atenderán en la presente vigencia, a fin de aunar esfuerzos de cooperación que tanto la Corporación Nasa Kiwe como los Cabildos estén en capacidad de aportar dentro del marco de sus competencias.
</t>
  </si>
  <si>
    <t xml:space="preserve">Continúan los procesos de concertación con las comunidades a fin de realizar convenios interinstitucionales entre la Corporación Nasa Kiwe y los Cabildos Indígenas de los Resguardos beneficiarios de la ejecución del proceso de reubicación y diferentes obras que se atenderán en la presente vigencia, a fin de aunar esfuerzos de cooperación que tanto la Corporación Nasa Kiwe como los Cabildos estén en capacidad de aportar dentro del marco de sus competencias.
</t>
  </si>
  <si>
    <t>Durante el tercer trimestre del año 2021 se brindó el apoyo jurídico a las autoridades locales y tradicionales en el municipio de Páez, en el departamento del Cauca para los resguardos de Avirama, Belalcázar, Cohetando, Tálaga y Togoima en temas de cumplimiento y control de áreas desalojadas para los sitios seleccionados en marco de las obras que se ejecutan para el reasentamiento de las familias.</t>
  </si>
  <si>
    <t>Se dio continuidad en el cuarto trimestre del año 2021 al apoyo jurídico a las autoridades locales y tradicionales en el municipio de Páez, en temas de cumplimiento y control de áreas desalojadas para los sitios seleccionados en marco de las obras que se ejecutan para el reasentamiento de las familias.</t>
  </si>
  <si>
    <t>Se logró el objetivo para el año, de brindar apoyo a 4 resguardos en el departamento del Cauca, teniendo para el 31 de diciembre atendidos los resguardos de Avirama, Belalcázar, coheteando, Tálaga y Togoima en el departamento del Cauca</t>
  </si>
  <si>
    <t>Para el I Trimestre se coordinan procesos de concertación con las comunidades a ser beneficiadas en la vigencia fiscal en ejecución, lo anterior con el propósito de aunar esfuerzos de cooperación que tanto NASA KIWE como  los resguardos estén en capacidad de aportar dentro del marco de sus competencias, con el fin de coordinar la ejecución del Plan de Reubicación y las diferentes obras que se adelantarán en el marco del Conpes 3667 de 2010, de acuerdo al Plan de Acción definido para la vigencia.</t>
  </si>
  <si>
    <t>1.1 Espacios de diálogo promovidos con pueblos indígenas para la formulación e implementación de proyectos de interés regional.</t>
  </si>
  <si>
    <t>Espacios de diálogo con pueblos indígenas promovidos</t>
  </si>
  <si>
    <t>Sumatoria de espacios de diálogo para comunidades indígenas realizados</t>
  </si>
  <si>
    <t>Gestión</t>
  </si>
  <si>
    <t xml:space="preserve">Los profesionales de los procesos de Infraestructura y proyectos productivos adelantan acciones en el territorio, dirigido a construir lazos de confianza mediante acuerdos interinstitucionales con las autoridades locales y tradicionales de la zona, brindando el soporte jurídico requerido para desarrollar el control de las áreas en riesgo desalojadas por los beneficiarios de reubicación y promover el cumplimiento de los compromisos adquiridos. </t>
  </si>
  <si>
    <t>Los profesionales de los procesos de Infraestructura y proyectos productivos adelantan acciones en el territorio, dirigido a construir lazos de confianza mediante acuerdos interinstitucionales con las autoridades locales y tradicionales de la zona, brindando el soporte jurídico requerido para desarrollar el control de las áreas en riesgo desalojadas por los beneficiarios de reubicación y promover el cumplimiento de los compromisos adquiridos. Durante el segundo trimestre del año 2021 se presentaron reuniones con los resguardos de Belalcázar, Tálaga, Avirama, Togoima, y Cohetando en el municipio de Páez en el departamento del Cauca. Resguardos en los cuales se realizarán obras de infraestructura en Vías, Educación, Salud, Saneamiento y Vivienda.</t>
  </si>
  <si>
    <t>Los profesionales de los procesos de Infraestructura y Proyectos Productivos continúan con las acciones en el territorio, específicamente en los resguardos de Avirama, Belalcázar, Cohetando, Tálaga y Togoima. Se trabajó de mano con la comunidad en la conformación de las veedurías ciudadanas, como mecanismo de control social frente a las obras de infraestructura que desarrolla la Entidad en las áreas de vías, Educación, Salud y Saneamiento y Vivienda. Se realizó por parte del área jurídica el soporte en temas legales para el control de las áreas en riesgo desalojadas por los beneficiarios de reubicación y promover el cumplimiento de los compromisos adquiridos.</t>
  </si>
  <si>
    <t>Se realizó con las comunidades y los profesionales de los procesos de Infraestructura y Proyectos Productivos el acompañamiento a las veedurías ciudadanas en los resguardos de Avirama, Belalcázar, Cohetando, Tálaga y Togoima. Se realizó seguimiento en las actividades desarrolladas por las veedurías para los contratos desarrollados por el área de vías, Educación, Salud y Saneamiento, y Vivienda respectivamente, y conjuntamente con los contratistas en la presentación de la información a las veedurías del desarrollo de las obras.</t>
  </si>
  <si>
    <t>Apoyo y acompañamiento a las veedurías ciudadanas conformadas por la comunidad beneficiadas con los proyectos de infraestructura y proyectos productivos ejecutados por la Entidad en la vigencia 2021 ,para los resguardos de Belalcázar, Togoima, Tálaga, coheteando, y Avirama</t>
  </si>
  <si>
    <t>Los profesionales de los procesos misionales, abogados y trabajadores sociales adelantan acciones en el territorio tendientes a la concertación con comunidades indígenas y negras respecto a los procesos de reubicación, localización de Infraestructura y seguimiento a la sostenibilidad de las áreas desalojadas y control de la ocupación</t>
  </si>
  <si>
    <t xml:space="preserve">1.2 Acciones implementadas definidas en el CONPES 3667 de 2010 </t>
  </si>
  <si>
    <t xml:space="preserve">Cabildos indígenas con asistencia en la incorporación del riesgo en los Planes de Vida </t>
  </si>
  <si>
    <t>Sumatoria cabildos indígenas asistidos</t>
  </si>
  <si>
    <t>Resultado</t>
  </si>
  <si>
    <t>NA</t>
  </si>
  <si>
    <t>Se tiene identificados los cabildos a beneficiar en la vigencia 2021; en la búsqueda de los profesionales idóneos para llevar a cabo las acciones precontractuales que den cumplimiento a la incorporación de riesgo en los planes de vida</t>
  </si>
  <si>
    <t>Se tienen identificados los cabildos a beneficiar en la Vigencia 2021. Se espera que en el segundo semestre del año 2021 puedan vincularse los profesionales idóneos para llevar a cabo las acciones precontractuales que den cumplimiento a la incorporación de los planes de vida.</t>
  </si>
  <si>
    <t>Evaluadas las posibilidades, no se desarrollara la actividad durante la vigencia.</t>
  </si>
  <si>
    <t>Se descartó el desarrollo de esta actividad durante la vigencia 2021, queda reprogramada para la vigencia 2022.</t>
  </si>
  <si>
    <t>Se reprogramó la actividad para la vigencia 2022.</t>
  </si>
  <si>
    <t>5. Fortale</t>
  </si>
  <si>
    <t>1. Contribuir al desarrollo de los pueblos indígenas en los resguardos de la zona de influencia medi</t>
  </si>
  <si>
    <t>Producto</t>
  </si>
  <si>
    <t>2. Disminuir las condiciones de riesgo por flujo de lodo existentes para población en el Cañón del río Páez</t>
  </si>
  <si>
    <t>Porcentaje de acciones cumplidas en el marco del CONPES 3667 de 2010</t>
  </si>
  <si>
    <t>(Número de acciones cumplidas en el marco del CONPES 3667 de 2010 / Número de acciones definidas en el marco del CONPES 3667 de 2010)*100</t>
  </si>
  <si>
    <t xml:space="preserve">Producto </t>
  </si>
  <si>
    <t xml:space="preserve">Porcentaje </t>
  </si>
  <si>
    <t>Se adelanto el trámite de "Ajuste a decreto": 1805 de 31 de diciembre de 2020, a fin de dar cumplimiento en el marco del proyecto “Consolidación de las acciones para la gestión social del riesgo por flujo de lodo (avalancha) en los departamentos del Cauca, Huila”  de las acciones en el marco del CONPES 3667 de 2010.  Tramite que se lleva a cabo en el aplicativo SUIFP (Sistema Unificado de Inversión y Finanzas Públicas) del Departamento Nacional de Planeación, el cuál se lleva a cabo con la aprobación de los diferentes filtros tanto de Ministerio del Interior como de la Subdirección técnica de DNP</t>
  </si>
  <si>
    <t>Se realizó el registro y actualización del proyecto de  Inversión "Consolidación de las acciones para la gestión social del riesgo por flujo de lodo (Avalancha), en los departamentos de Cauca y Huila" en el aplicativo SUIFP (Sistema Unificado de Inversión y Finanzas públicas) del Departamento Nacional de Planeación, ajustando los costos del proyecto para el año 2021, y sus respectivas metas e indicadores relacionados.</t>
  </si>
  <si>
    <t>Una vez aprobado el proyecto de Inversión para el año 2021 "Consolidación de las acciones para la gestión social del riesgo por flujo de lodo (Avalancha), en los departamentos de Cauca y Huila" en el aplicativo SUIFP (Sistema Unificado de Inversión y Finanzas Públicas) del Departamento Nacional de Planeación se dio inicio a la ejecución de los recursos con la contratación de las diferentes obras a ejecutar por las áreas misionales, y la logística necesaria para el seguimiento y control de las actividades. Se tienen comprometidos el 90,0% de los recursos y obligaciones en el 50.0% correspondientes a los anticipos desembolsados, y la operación del proyecto</t>
  </si>
  <si>
    <t>Para el proyecto de Inversión vigencia 2021 "Consolidación de las acciones para la gestión social del riesgo por flujo de lodo (Avalancha), en los departamentos de Cauca y Huila" se ejecutaron los recursos para la contratación de las diferentes obras a ejecutar por las áreas misionales, y la logística necesaria para el seguimiento y control de las actividades con un resultado en compromisos de  100,0% de los recursos y obligaciones en el 93.36%.</t>
  </si>
  <si>
    <t>Se realizó la contratación, y ejecución de obras de infraestructura en el área de Vivienda, Salud y Saneamiento, Electrificación, Vías, igualmente la ejecución de proyectos productivos en el departamento de Cauca y Huila, alcanzando un avance del 93.36 % en su ejecución.</t>
  </si>
  <si>
    <t>Al corte 31 de marzo de 2022, la entidad adelanta los procesos precontractuales para la ejecución del Plan de Acción para la vigencia 2022 en el marco de Conpes 3667 de 2010</t>
  </si>
  <si>
    <t xml:space="preserve">2.1 Acciones implementadas definidas en el CONPES 3667 de 2010 </t>
  </si>
  <si>
    <t>Porcentaje de cumplimiento de las metas establecidas en el POAI del proyecto de inversión</t>
  </si>
  <si>
    <t>(N.º de metas cumplidas/N.º de metas proyectadas)*100</t>
  </si>
  <si>
    <t>Mantenimiento</t>
  </si>
  <si>
    <t xml:space="preserve">Se llevan a cabo los procesos precontractuales según el Plan de Acción y la programación del Plan Anual de Adquisiciones acorde para la vigencia 2021. 
</t>
  </si>
  <si>
    <t>Se realizó la contratación de los diferentes proyectos establecidos por las áreas misionales, con un avance en compromisos para el corte a 30 de junio de 2021 en un porcentaje de 72,28%, y un valor por pagos en 30,25% correspondiente a los anticipos desembolsados para el inicio de las obras.</t>
  </si>
  <si>
    <t>Se realizó la contratación de los diferentes proyectos establecidos por las áreas misionales, con un avance en compromisos para el corte a 30 de septiembre de 2021 en un porcentaje de 89,41%, y un valor por obligaciones en 50,06% correspondiente a los anticipos desembolsados para el inicio de las obras, y avances parciales en la ejecución de las mismas.</t>
  </si>
  <si>
    <t>Se realizó la contratación de los diferentes proyectos establecidos por las áreas misionales, con un avance en compromisos para el corte a 31 de diciembre de 2021 en un porcentaje de 100,00%, y un valor por obligaciones en 93,36% correspondiente a los anticipos desembolsados para el inicio de las obras, avances parciales, y ejecución total de las mismas.</t>
  </si>
  <si>
    <t>Se ejecutó el 81 % de las metas planteadas para la vigencia 2021, quedando solamente en reserva la construcción de 20 viviendas en el municipio de Gigante-Huila,  y el acueducto del Rodeo, en el municipio de Páez Cauca, el cual al corte tiene un avance del 71%</t>
  </si>
  <si>
    <t>En cuanto al cumplimiento de las metas proyectadas para la vigencia, al corte de este informe se avanza en la fase contractual  de las diferentes obras; la ejecución presupuestal para esta iniciativa a nivel de compromisos la entidad tiene un avance del 35%.  Se encuentra en proceso la entrega de sitios por parte de los técnicos del proceso de Infraestructura para dar inicio a las actividades en el territorio</t>
  </si>
  <si>
    <t>2. Disminuir las condiciones de riesgo por flujo de lodo existentes para población en el Cañón del r</t>
  </si>
  <si>
    <t>2.2 Proyectos de inversión para el desarrollo de los pueblos indígenas formulados.</t>
  </si>
  <si>
    <t>Proyectos de inversión formulados</t>
  </si>
  <si>
    <t>Sumatoria de proyectos de inversión formulados</t>
  </si>
  <si>
    <t>En articulación con MVCT y el Consejo regional Indígena del Cauca -CRIC-, se adelantó la formulación de un proyecto de inversión, con el cual la Corporación Nasa kiwe realizara la operación de los subsidios de vivienda y mejoramiento de vivienda dando cumplimiento al compromiso del gobierno nacional con las comunidades indígenas organizadas bajo el Consejo regional Indígena del Cauca - CRIC que actualmente está constituido por ciento quince cabildos y once asociaciones de cabildos de los pueblos Nasa, Guambiano, Totoroez, Polindara, entre otros la mayoría ubicado en área de jurisdicción de la CNK, donde se beneficiaran 318 familias con viviendas nuevas y 450 con mejoramientos de viviendas.</t>
  </si>
  <si>
    <t>Durante el trimestre se realizó ajuste y formalización de los estudios previos y documentación general para el convenio a suscribir, quedando avalado por cada una de las partes, y esperando la firma para aprobación, y puesta en marcha del mismo.</t>
  </si>
  <si>
    <t>Durante el trimestre se realizó la firma del convenio interadministrativo y puesta en marcha del mismo, el cual a corte del 30 de septiembre de 2021 se desarrolla con la contratación de la Interventoría y los profesionales que desarrollan apoyo a la supervisión por parte de la Entidad. Igualmente se contrató personal operativo que desarrolla georreferenciaciones y ubicación espacial de los beneficiarios de acuerdo al protocolo establecido por el Ministerio de Vivienda. A corte del 30 de septiembre de 2021 se registraron visitas a los sitios de obra en el municipios de Páez e Inzá en el departamento del Cauca para un total de 291 sitios visitados y registrados por parte de la Entidad.</t>
  </si>
  <si>
    <t>En marco de la ejecución del convenio FNV-007-2021 se realizó la contratación de tres frentes  para la construcción de las 318 viviendas que beneficiarán a igual número de familias focalizadas por el Consejo Regional Indígena del Cauca CRIC en el municipio de Inzá y Páez, iniciando obras la primera semana de diciembre en 27 de ellas. Para el caso de los mejoramientos de vivienda se adelantan visitas de diagnóstico y documentos precontractuales para la contratación de dos frentes de trabajo que ejecutarán los 450 mejoramientos objeto del convenio.</t>
  </si>
  <si>
    <t>En articulación con Ministerio de Vivienta Ciudad y Territorio y el Consejo regional Indígena del Cauca -CRIC-, formuló, aprobó y se dio inicio a la ejecución de un proyecto de inversión mediante el convenio FNV-007-2021 el cual opera la Corporación Nasa kiwe mediante subsidios de vivienda y mejoramiento de vivienda dando cumplimiento al compromiso del gobierno nacional con las comunidades indígenas organizadas bajo el Consejo regional Indígena del Cauca - CRIC que actualmente está constituido por ciento quince cabildos y once asociaciones de cabildos de los pueblos Nasa, Guambiano, Totoroez, Polindara, entre otros la mayoría ubicado en área de jurisdicción de la CNK, donde se beneficiaran 318 familias con viviendas nuevas y 450 con mejoramientos de viviendas.</t>
  </si>
  <si>
    <t>Se trabaja en la actualización de la caracterización de los grupos de valor y los grupos de interés dada la ampliación de la zona de influencia de la Corporación Nasa Kiwe una vez sancionada la Ley 2160 de noviembre de 2021.
En cuanto al avance del Convenio con Fonvivienda, actualmente se cuenta con 267 postulados para vivienda nueva de los cuales 221 ya cuentan con asignación de subsidio y 14 viviendas terminadas, además se cuenta con 84 postulados para mejoramiento a la espera de resolución.</t>
  </si>
  <si>
    <t>2.3 Presentación, ejecución y seguimiento de proyectos.</t>
  </si>
  <si>
    <t>Seguimientos realizados del proyecto de inversión en aplicativo SPI-DNP</t>
  </si>
  <si>
    <t>Sumatoria de seguimientos mensuales realizados en el aplicativo SPI-DNP</t>
  </si>
  <si>
    <t>Seguimiento mensual en los plazos definidos por DNP:
Cierre vigencia 2020: 31 de enero de 2020
Vigencia fiscal 2021: Enero, febrero, marzo de 2021</t>
  </si>
  <si>
    <t>Se realizó el reporte en el Aplicativo SPI del proyecto de inversión adelantado por la Corporación Nasa Kiwe, dentro de los tiempos y plazos establecidos para su registro por parte de DNP al corte 30 de junio de 2021</t>
  </si>
  <si>
    <t>Se realizó el reporte en el Aplicativo SPI del proyecto de inversión adelantado por la Corporación Nasa Kiwe, dentro de los tiempos y plazos establecidos para su registro por parte de DNP al corte 30 de septiembre de 2021
Vigencia Fiscal: julio, agosto y septiembre</t>
  </si>
  <si>
    <t>Se realizó el reporte en el Aplicativo SPI del proyecto de inversión adelantado por la Corporación Nasa Kiwe, dentro de los tiempos y plazos establecidos para su registro por parte del Departamento Nacional de Planeación DNP al corte 30 de noviembre de 2021
Vigencia Fiscal: octubre, noviembre</t>
  </si>
  <si>
    <t>Durante el cuarto trimestre de la vigencia 2021 se realizó el reporte del seguimiento en la ejecución al proyecto de inversión que desarrolla actualmente la Corporación Nasa Kiwe, con código BPIN 2018011001093 CONSOLIDACIÓN DE LAS ACCIONES PARA LA GESTIÓN SOCIAL DEL RIESGO POR FLUJO DE LODO (AVALANCHA) EN LOS DEPARTAMENTOS DEL CAUCA, HUILA, para la vigencia 2021 dando cumplimiento al Decreto 3286 de 2004</t>
  </si>
  <si>
    <t>Se realizó reporte en el SPI - DNP (aplicativo del Departamento Nacional de Planeación para el Seguimiento a Proyectos de Inversión)  del proyecto de " Consolidación de las Acciones para la Gestión Social de Riesgo…) para los periodos de enero, febrero, marzo. Se incluye el cierre de la vigencia 2021.
Plazos DNP para cada periodo de ejecución
Enero: 7 Febrero de 2022.
Febrero: 7 marzo de 2022
Marzo:  7 de abril de 2022</t>
  </si>
  <si>
    <t>2.4 Mecanismos implementados para el seguimiento y cumplimiento de compromisos.</t>
  </si>
  <si>
    <t>Porcentaje de proyectos aprobados en el aplicativo del Banco de Proyectos de la entidad para la implementación de mecanismos</t>
  </si>
  <si>
    <t>(Número de proyectos aprobados / Número de proyectos formulados por la oficina de planeación CNK)*100</t>
  </si>
  <si>
    <t>Se entiende por proyectos aprobados en el aplicativo del Banco de Proyectos, aquellos que los procesos misionales formulan con base en la cadena de valor del proyecto de inversión, que ha sido aprobado por el "Control Posterior de Viabilidad Técnico "- DNP- en cumplimiento de los compromisos a cargo de la CNK en el CONPES 3667 de 2010</t>
  </si>
  <si>
    <t>Se realizó la aprobación en el banco de proyectos de la Entidad de los diferentes proyectos para las áreas de Vivienda, Salud y Saneamiento, Vías, Educación, Jurídica, Gestión del Proyecto, Electrificación, Planeación Operativa, que se ejecutarán en la vigencia fiscal.</t>
  </si>
  <si>
    <t>Registrados el total de los proyectos de la Entidad en el banco de proyectos del aplicativo Gestor, durante el trimestre se realizó la aprobación para el área de Proyectos Productivos.</t>
  </si>
  <si>
    <t xml:space="preserve">Una vez ajustado y aprobado el proyecto de inversión para el cierre de la vigencia por parte del "Control Posterior de Viabilidad Técnico" del Departamento Nacional de Planeación DNP, se procedió a realizar las modificaciones en los proyectos aprobados en la herramienta Gestor de la entidad. </t>
  </si>
  <si>
    <t>Se realizó la formulación, aprobación y ejecución de los proyectos por parte de los procesos misionales en el aplicativo Gestor como herramienta del  Banco de Proyectos de la entidad con su respectivo  seguimiento para las áreas de Jurídica, Administrativa, Planeación Operativa, Vías, Vivienda y Electrificación, Salud y Saneamiento, Educación y Proyectos Productivos</t>
  </si>
  <si>
    <t>Los proyectos formulados  en el aplicativo del Banco de Proyectos de la entidad, por parte de los procesos misionales fueron aprobados en el primer trimestre con base en la versión aprobada del ajuste a decreto del proyecto "Consolidación de las acciones…" en cumplimiento de los compromisos a cargo de la entidad en el Conpes 3667 de 2010, a través de las áreas de Jurídica, Administrativa, Planeación Operativa, Vías, Vivienda y Electrificación, Salud y Saneamiento, Educación y Proyectos Productivos.</t>
  </si>
  <si>
    <t>2.5 Avance Matriz PAS de las acciones a cargo de la Corporación Nasa Kiwe</t>
  </si>
  <si>
    <t>Porcentaje de avance de acciones a cargo de la Corporación en el aplicativo Sis Conpes 2.0</t>
  </si>
  <si>
    <t>Según avance e importancia relativa del aplicativo Sis Conpes DNP</t>
  </si>
  <si>
    <t>Aún no se da apertura del aplicativo Sis Conpes 2.0 para el corte 2021-I de las 19 acciones que el proyecto “Consolidación de las acciones para la gestión social del riesgo por flujo de lodo (avalancha) en los departamentos del Cauca, Huila” aporta a la implementación de las acciones en el marco del CONPES 3667 de 2010.</t>
  </si>
  <si>
    <t>Se realizó registro de avance de las 19 acciones en el aplicativo Sis Conpes 2.0 para el corte 2020-2. El estado actual de las mismas se evidencia en los reportes de consulta para el Conpes 3667 de 2010.</t>
  </si>
  <si>
    <t>Se realizó el registro en el aplicativo SisConpes 2.0 del avance de las 19 acciones a cargo de la Corporación Nasa Kiwe enmarcadas en el CONPES 3667 para el Corte 2021-I. En el estado actual de las mismas se evidencian los avances físicos y financieros y pueden ser consultados en la plataforma</t>
  </si>
  <si>
    <t>Se realizó el registro en el aplicativo SisConpes 2.0 del avance de las 19 acciones a cargo de la Corporación Nasa Kiwe enmarcadas en el CONPES 3667 para el Corte 2020-II y 2021-I. En el estado actual de las mismas se evidencian los avances físicos y financieros y pueden ser consultados en la plataforma. Aún no se da apertura en el aplicativo para el corte 2021-II</t>
  </si>
  <si>
    <t>Cumplimiento del registro de los avances de las 19 acciones en el aplicativo Sis Conpes 2.0 de las acciones a cargo de la entidad de manera oportuna y con calidad</t>
  </si>
  <si>
    <t>La entidad realizó reporte a las 19 acciones de responsabilidad de la corporación en el aplicativo Sis Conpes 2.0 para el corte 2021-II, en cumplimiento a los plazos establecidos por cada uno de los roles, en términos de calidad y oportunidad.  Se coordina reunión con la Subdirección Técnica de DNP y Grupo Conpes para revisar el tipo de indicador de 3 acciones específicas.</t>
  </si>
  <si>
    <t>DECRETO 1179 DE 1994</t>
  </si>
  <si>
    <t>3. Ampliar el alcance de las funciones de la Corporación Nasa Kiwe</t>
  </si>
  <si>
    <t>Número de documentos con funciones de la Corporación Nasa Kiwe ampliadas</t>
  </si>
  <si>
    <t>Sumatoria del número de documento aprobado con las funciones de la CNK ampliadas</t>
  </si>
  <si>
    <t xml:space="preserve">Gestión </t>
  </si>
  <si>
    <t>Durante el primer trimestre 2021 se realizó reunión con el Sr Ministro del Interior, Dr. Daniel Palacios a fin de encontrar la ruta estratégica para  la ampliación de las funciones de la entidad.</t>
  </si>
  <si>
    <t>Se adelanta trámite legislativo ante el Congreso de la República que permita ampliar las funciones de la Corporación Nasa Kiwe.</t>
  </si>
  <si>
    <t>Durante el tercer trimestre del año 2021 se dio la aprobación de la Ley 418 de 2021, con la cual se modifica la Ley 80 de 1993 y la Ley 1150 de 2007, permitiendo a la Corporación Nasa Kiwe ampliar su campo de acción y operar en municipios de Cauca y Huila, que hasta la fecha no han sido de su jurisdicción para la inversión de recursos. Queda pendiente entonces la aprobación y sanción presidencial, lo cual permitirá realizar las gestiones para llevar y consolidar programas en beneficio de los siguientes municipios: Popayán, Almaguer, Bolívar, Buenos Aires, Cajibío, Caldono, Caloto, Corinto, El Tambo, Inzá, Jámbalo, La Vega, Miranda, Páez, Patía, Piendamó, Puracé, Rosas, Santander De Quilichao, Silvia, Sotará, Suárez, Toribio, Totoró, La Sierra y San Sebastián del departamento del Cauca y los municipios de Neiva, Gigante, Íquira, La Argentina, La Plata, Nátaga, Paicol, Pitalito, San Agustín, Tesalia, Villavieja, Yaguará, Palermo y Rivera del departamento del Huila.</t>
  </si>
  <si>
    <t>Con la sanción presidencial de la ley 2160 de 2021  ‘‘Por medio del cual se modifica la Ley 80 de 1993 y la Ley 1150 de 2007”, ARTUCULO 1 -PARÁGRAFO. Para efectos de la presente ley, la Corporación para la Reconstrucción de la Cuenca del RIO Páez y Zonas Aledañas Nasa Ki'We, podrá celebrar contratos para adelantar y ejecutar, planes, programas y proyectos para la atención de las necesidades de los habitantes de las comunidades- étnicas de los municipios de Popayán, Almaguer, Bolívar, Buenos Aires, Cajibío, Caldono, Caloto, Corinto, El Tambo, Inzá, Jambaló, La Sierra, La Vega, Miranda, Páez, Patía, Piendamó, Puracé, Rosas, San Sebastián, Santander De Quilichao, Silvia, Sotará, Suarez, Toribio, Totoró del departamento del Cauca y los municipios de Neiva, Gigante, Íquira, La Argentina, La Plata, Nátaga, Paicol, Pitalito, San Agustín, Tesalia, Villavieja, Yaguará, Palermo y Rivera del departamento del Huila.</t>
  </si>
  <si>
    <t>Con la sanción presidencial de la ley 2160 de 2021  ‘‘Por medio del cual se modifica la Ley 80 de 1993 y la Ley 1150 de 2007”, ARTUCULO 1 -PARÁGRAFO. Para efectos de la presente ley, la Corporación para la Reconstrucción de la .Cuenca del RIO Páez y Zonas Aledañas Nasa Ki'We, podrá celebrar contratos para adelantar y ejecutar, planes, programas y proyectos para la atención de las necesidades de los habitantes de las comunidades- étnicas de los municipios de Popayán, Almaguer, Bolívar, Buenos Aires, Cajibío, Caldono, Caloto, Corinto, El Tambo, Inzá, Jambaló, La Sierra, La Vega, Miranda, Páez, Patía, Piendamó, Puracé, Rosas, San Sebastián, Santander De Quilichao, Silvia, Sotará, Suarez, Toribio, Totoró del departamento del Cauca y los municipios de Neiva, Gigante, Íquira, La Argentina, La Plata, Nátaga, Paicol, Pitalito, San Agustín, Tesalia, Villavieja, Yaguará, Palermo y Rivera del departamento del Huila.</t>
  </si>
  <si>
    <t>3.1 Funciones de la Corporación Nasa Kiwe ajustadas</t>
  </si>
  <si>
    <t>Propuestas normativas de ajuste a las funciones de la Corporación Nasa Kiwe aprobadas</t>
  </si>
  <si>
    <t>Sumatoria del número de propuesta normativas aprobadas</t>
  </si>
  <si>
    <t>Existe documento en borrador para gestionar proyecto de Ley, entregado a finales del año 2020, el cuál se encuentra en revisión por parte de Ministerio.  Según las iniciativas por parte del Sr Ministro Daniel Palacios, se trabaja de manera conjunta con la dirección de Asunto Legislativos en  dar ejecuciones a los lineamientos dados.</t>
  </si>
  <si>
    <t>Continúa el trámite legislativo ante el Congreso de la República que permita ampliar las funciones de la Corporación Nasa Kiwe.</t>
  </si>
  <si>
    <t>El pasado 25 de noviembre de 2021 se expidió la Ley 2160, por medio de la cual se modificó la Ley 80 del 1993 y la Ley 1150 de 2007, permitiendo a la entidad celebrar contratos para adelantar y ejecutar, planes, programas y proyectos para la atención de las necesidades de los habitantes de las comunidades- étnicas</t>
  </si>
  <si>
    <t>Acción cumplida en la vigencia 2021.</t>
  </si>
  <si>
    <t>Dirección Nacional de Bomberos</t>
  </si>
  <si>
    <t>Charles Benavides Castillo
(Director Dirección Nacional de Bomberos)</t>
  </si>
  <si>
    <t>IV. Pacto por la sostenibilidad: producir conservando y conservar produciendo</t>
  </si>
  <si>
    <t>ODS 11. Ciudades y comunidades sostenibles</t>
  </si>
  <si>
    <t>Ley 1575 de 2012</t>
  </si>
  <si>
    <t>2. Propiciar la seguridad y convivencia ciudadana, el orden público, así como la atención y control en situaciones que vulneren o amenacen a la población.</t>
  </si>
  <si>
    <t>1. Fortalecer la capacidad de respuesta de los cuerpos de bomberos ante situaciones de emergencias</t>
  </si>
  <si>
    <t>Cuerpos de Bomberos fortalecidos a nivel nacional</t>
  </si>
  <si>
    <t>No. De Organismos de atención de emergencias fortalecidos</t>
  </si>
  <si>
    <t>Se suscribió convenio interadministrativo con la UNGRD - Unidad Nacional para la Gestión del Riesgo de Desastres, para la adquisición de vehículo tipo cisterna, para el fortalecimiento del cuerpo oficial de bomberos de providencia con el fin de atender la situación de emergencia generada por los huracanes IOTA- ETA</t>
  </si>
  <si>
    <t>El segundo trimestre de la vigencia se suscribió contrato de adquisición de bombas para incendios forestales, las cuales se entregarán en el segundo semestre de la actual vigencia como un componente de los Kit forestales que permitirán fortalecer a 42 Cuerpos de Bomberos del país, se reportará el avance cuantitativo una vez el bien sea recibido por la entidad.
Se adquirieron 6 Kit de Materiales peligrosos, los cuales se encuentran en proceso de entrega a los respectivos cuerpos de bomberos: Yarumal- Antioquia, Rosas - Cauca, Candelaria - Valle del Cauca, Chía, Mosquera y Tocancipá del Departamento de Cundinamarca.</t>
  </si>
  <si>
    <t>En el tercer trimestre de 2021, se suscribieron contratos para la adquisición de Compresores de recarga de aire para fortalecer 20 cuerpos de bomberos, adquisición de equipos de rescate vertical y herramientas para la atención de incendios forestales y operaciones de rescate para 28 cuerpos de bomberos, adquisición de herramientas de rescate vehicular para 19 cuerpos de bomberos y adquisición de equipos de protección personal para 39 cuerpos de bomberos; se reportará el avance cuantitativo una vez el bien sea recibido por la entidad.</t>
  </si>
  <si>
    <t>En el Tercer trimestre se entregaron 11 compresores de recarga de aire para los cuerpos de bomberos de Amalfi; Chigorodó, Concordia, Guatapé, Necoclí, Sopetran, Urrao, Puerto Rondón, Saravena, Chinácota y Puerto Santander.</t>
  </si>
  <si>
    <t>En la vigencia se celebraron contratos para la adquisición de ciento setenta y nueve (179) equipos especializados para la atención de emergencias, 41 vehículos especializados y se adelantó el programa de infraestructura para la construcción de 21 estaciones de Bomberos. 
Con los procesos mencionados se fortalecerán 186 Cuerpos de Bomberos del País.
En la vigencia únicamente se hizo entrega de fortalecimiento para 18 Cuerpos de Bomberos del país.</t>
  </si>
  <si>
    <t>Durante el primer trimestre de 2022, se llevo a cabo la adquisición de 23 compresores de recarga para  fortalecer 23 Cuerpos de Bomberos, y se han adelantando los procesos para adquisición de equipos de protección personal, kit de herramientas forestales y equipos de respiración autónoma, las entregas de estos equipos a los cuerpos de bomberos se realizarán en el segundo semestre de la vigencia.
De otra parte para este primer trimestre se entregaron 59 fortalecimientos (3 Bombas de Incendio, 8 Máquinas Cisterna, 18 compresores,  8 Kit de rescate vertical, 16 Kit de equipos de protección personal. 2 kit forestales tipo A, 4 Kit de Rescate vehicular)  en 15 departamentos para 60 Cuerpos de Bomberos, estos equipos corresponden al presupuesto de la vigencia 2021 y se suman en este primer trimestre como avance a la meta propuesta en 2021.</t>
  </si>
  <si>
    <t>1.1 Fortalecer a los Cuerpos de Bomberos con equipamiento especializado para la atención de emergencias.</t>
  </si>
  <si>
    <t>Cuerpos de bomberos fortalecidos con equipamientos especializado para la atención de emergencias</t>
  </si>
  <si>
    <t>No. De Cuerpos de Bomberos con fortalecimiento recibido</t>
  </si>
  <si>
    <t>Se suscribió convenio interadministrativo con la UNGRD para la adquisición de vehículo tipo cisterna, para el fortalecimiento del cuerpo oficial de bomberos de providencia con el fin de atender la situación de emergencia generada por los huracanes IOTA- ETA</t>
  </si>
  <si>
    <t>El segundo trimestre de la vigencia se suscribió contrato de adquisición de bombas para incendios forestales, las cuales se entregarán en el segundo semestre de la actual vigencia como un componente de los Kit forestales que permitirán fortalecer a 42 Cuerpos de Bomberos del país, se reportará el avance cuantitativo una vez el bien sea recibido por la entidad.
Se adquirieron 6 Kit de Materiales peligrosos, los cuales se encuentran en proceso de entrega a los respectivos cuerpos de bomberos: Yarumal- Antioquia, Rosas - Cauca, Candelaria - Valle del Cauca, Chía, Mosquera y Tocancipá del Departamento de Cundinamarca. de igual forma se recibieron 25 equipos de autocontenido que posterior a la adquisición de otros bienes en proceso harán parte de kits de fortalecimiento en proceso de entrega.</t>
  </si>
  <si>
    <t>En el Tercer trimestre se entregaron 11 compresores de recarga de aire para los cuerpos de bomberos de Amalfi; Chigorodó, Concordia, Guatapé, Necoclí, Sopetran, Urrao Puerto Rondón, Saravena, Chinácota y Puerto Santander.</t>
  </si>
  <si>
    <t>2. Propici</t>
  </si>
  <si>
    <t>1.1 Fortalecer a los Cuerpos de Bomberos con equipamiento especializado para la atención de emergenc</t>
  </si>
  <si>
    <t>1.2 Coordinar y apoyar técnica y operativamente a los cuerpos de bomberos en la atención de emergencias.</t>
  </si>
  <si>
    <t>Porcentaje de apoyos técnicos y operativos gestionados a los cuerpos de bomberos</t>
  </si>
  <si>
    <t>(No. De apoyos técnicos requeridos para la atención de emergencias/No. De apoyos gestionados para la atención de emergencias)*100</t>
  </si>
  <si>
    <t>Los apoyos técnicos gestionados fueron:
22 Apoyos Operativos
04 Búsqueda y recuperación de cuerpos
01 Incendio estructural
08 Incendios Forestales</t>
  </si>
  <si>
    <t>Durante el segundo trimestre el equipo de trabajo de la Central de Telecomunicaciones y la sala situacional de la DNBC, registraron la información de eventos reportados por los Cuerpos de Bomberos del País, al tiempo que prestaron el apoyo requerido para la coordinación en la prestación del servicio, es así como se comprometieron recursos para el servicio de horas vuelo y la prestación de servicios de apoyo.
Los apoyos técnicos gestionados fueron:
37 Apoyos Operativos
04 Búsqueda  y recuperación de cuerpos
 03 Búsqueda y rescate de personas
03 Incendio Estructural
06 Incendio Forestal
Las emergencias registradas de acuerdo con los reportes realizados por los Cuerpos de Bomberos a la fecha son de 35.746.</t>
  </si>
  <si>
    <t>Para el tercer trimestre de la vigencia 2021, la Central de Informática y Telecomunicaciones en articulación con la sala situacional como proceso de Coordinación operativa, registró la información de eventos reportados por los Cuerpos de Bomberos del País, los cuales suman 41.136 para el periodo que se informa, de igual manera se prestó el apoyo requerido para la coordinación en la  prestación del servicio: Los apoyos técnico gestionados fueron:
7 Apoyos aéreos - balde colapsable, sobre vuelo y traslado de personal
4 Movilizaciones de personal.</t>
  </si>
  <si>
    <t>En el cuarto Trimestre se presento un apoyo en el mes de Noviembre a Sitio Nuevo: Traslado, Sobrevuelo y Balde colapsible.
Un Apoyo en el mes de Diciembre en Vichada</t>
  </si>
  <si>
    <t>En la vigencia 2021 se dio cumplimiento al 100% de los apoyos técnicos gestionados frente a los requeridos o solicitados los cuales fueron 118, apoyos reportado la Central de Información y Telecomunicaciones de la Dirección Nacional de Bomberos de Colombia DNBC.
Servicios para los cuales desde la Dirección Nacional se cuenta con el recurso técnico, operativo y  administrativo para prestar el apoyo que sea solicitado por los Cuerpos de Bomberos del país.</t>
  </si>
  <si>
    <t xml:space="preserve">En el primer Trimestre de 2022 se prestaron apoyos frente a los requerimientos  solicitados en los municipio de: Monterrey Casanare (Apoyo Aéreo), Paz de Ariporo (Apoyo Aéreo), Guatavita Cundinamarca (Apoyo Aéreo), Sabanalarga Casanare (Apoyo Aéreo), Madrid Cundinamarca (Búsqueda y Rescate), Yopa Casanare.
</t>
  </si>
  <si>
    <t>1.2 Coordinar y apoyar técnica y operativamente a los cuerpos de bomberos en la atención de emergenc</t>
  </si>
  <si>
    <t>1.3 Apoyar la capacitación y entrenamiento de las unidades bomberiles</t>
  </si>
  <si>
    <t>Cuerpos de Bomberos capacitados y entrenados en plataformas especializadas</t>
  </si>
  <si>
    <t>No. De cuerpos de bomberos con reentrenamiento recibido</t>
  </si>
  <si>
    <t>En el primer trimestre se presentan los planes de acción a seguir en la vigencia para la ejecución de las acciones de cada una de las plataformas y programas de entrenamiento y reentrenamiento de las unidades Bomberiles. Paralelamente se avanza en la etapa precontractual de cada uno de  los procesos.</t>
  </si>
  <si>
    <t xml:space="preserve">En el segundo trimestre de la vigencia se llevo a cabo a nivel territorial la validación de los productos resultado del desarrollo  de las plataformas y programas de la vigencia 2020,  se celebró convenio con el Cuerpo de Bomberos Voluntarios de Envigado para desarrollar la Plataforma de Búsqueda y Rescate;  en el segundo semestre de la vigencia se adelantan las invitaciones y estudios para la ejecución de los siguientes programas:
SART (DRONES)    
Programa  Inspección de Seguridad Humana y de Protección contra Incendios 
Programa Fortalecimiento de la Gestión Institucional de los Bomberos de Colombia 2020-2030
Programa de Investigación de Incendios y Emergencias Bomberos Colombia 
El Programa  de Incendios Forestales
</t>
  </si>
  <si>
    <t xml:space="preserve">En el tercer trimestre de la vigencia se suscribieron los siguientes convenios en el marco de los Programas Nacionales y las Plataformas especializadas para gestionar conocimiento en los Cuerpos de Bomberos del país:
Convenio con Cuerpo de Bomberos de Riosucio: para capacitar y preparar para la respuesta ante incendios forestales a través de la transferencia de conocimiento de la “buena práctica bomberos indígenas para la prevención, atención y recuperación de zonas afectadas por incendios forestales.
Convenio con el Cuerpo de Bomberos de Yopal,  anual esfuerzos académicos y administrativos en la gestión integral del riesgo contra incendios.
Convenio con el Cuerpo de Bomberos voluntarios de Bogotá: para consolidar el programa nacional de sistemas de aeronavegación remotamente tripuladas a nivel nacional y las operaciones UAS en gestión de riesgo de desastres de los bomberos de Colombia.
Los anteriores convenios se encuentran en fases de aproximación con las partes interesadas, de diseño de talleres, levantamiento de inventario de recursos y mesas de trabajo de operaciones, la fase de ejecución de cursos y capacitaciones se inicia en el último trimestre de la vigencia, razón por la cual el avance cuantitativo del indicador se reportará en el siguiente periodo.
</t>
  </si>
  <si>
    <t>En el último trimestre se adelantaron encuentros nacionales 4: Simex 2021 (rescate), Movilización Nacional Forestales para certificar brigadas forestales, Encuentro Nacional Bomberos Indígenas, Encuentro Nacional (Sistema de Aeronavegación Remotamente Tripulada) SART y Ejercicio de Simulación Nacional en Aeropuertos; en cada uno asistieron en promedio 200 Bomberos.
Participaron los siguientes Cuerpos de Bomberos Oficiales: Bogotá, Medellín, Bucaramanga, Neiva, Barranquilla, Pereira y Manizales
Cuerpos de Bomberos Voluntarios:  Riosucio, Puerto López, Dibulla, Uribia, Puerto Nariño, Leticia, La Primavera, Guachucal, Jardín, Bogotá- D.C., Envigado, Sabaneta, Villavicencio, Manizales, Dosquebradas, Pasto, Yumbo, Floridablanca, Cúcuta, Popayán, Chinchiná, Cali, Yopal, Neiva, Tunja, Doncello, Pitalito, Chinchiná, Santa Marta, Zipaquirá, Ciénaga; 38 Cuerpos de Bomberos en total</t>
  </si>
  <si>
    <t>En el año 2021 fueron 38 Cuerpos de Bomberos Oficiales y Voluntarios, que fueron capacitados y entrenados en plataformas y programas especiales (Plataformas de Búsqueda y Rescate, Incendios; Programas de Bomberos Indígenas, Sistema de Aeronavegación remotamente tripulada, Investigación de Incendios, Seguridad Humana y Protección contra incendios)</t>
  </si>
  <si>
    <t>Durante el primer trimestre de 2022, se adelanto la etapa de Planificación de plataformas y programas especializados para la ejecución de actividades de entrenamiento y capacitación. Se celebraron convenios con Cuerpos de Bomberos que ejecutarán y apoyarán el desarrollo de las acciones mencionadas.</t>
  </si>
  <si>
    <t>2.Verificar las capacidades de operatividad de los Cuerpos de Bomberos de Colombia</t>
  </si>
  <si>
    <t>Servicio de seguimiento a Cuerpos de Bomberos de Colombia</t>
  </si>
  <si>
    <t xml:space="preserve"> No. De Cuerpos de Bomberos con seguimiento en la vigencia</t>
  </si>
  <si>
    <t>En el primer trimestre de la vigencia 2021 se realizó seguimiento y verificación en sus condiciones de operatividad a 30 Cuerpos de Bomberos</t>
  </si>
  <si>
    <t xml:space="preserve">Durante el segundo trimestre de la vigencia, de los cuerpos de bomberos con seguimiento realizado a la fecha se adelantaron actividades de verificación de condiciones y sus consecuentes planes de mejora. Se adelantaron capacitaciones a cuerpos de bomberos de 23 departamentos en buenas prácticas administrativas y financieras con el fin de complementar el acompañamiento y asesoría en temas de operación de estas instituciones. </t>
  </si>
  <si>
    <t>En el tercer trimestre de 2021, se realizó seguimiento y verificación de las condiciones de operatividad de 9 cuerpos de bomberos de igual forma se asesoró en la formulación de 9 planes de mejora. Se adelantaron dos capacitaciones de Buenas Prácticas por aplazamientos de Cuerpos de Bomberos, los departamentos capacitados fueron Cauca y Vichada con 36 Unidades Bomberiles.</t>
  </si>
  <si>
    <t>En el cuarto trimestre de la vigencia se realizó verificación de condiciones de  operatividad a 9 Cuerpos de Bomberos: Venecia, Candelaria, Ebéjico - Antioquia, Floridablanca-Santander, Virginia-Risaralda, Orito-Putumayo, Puerto Carreño y San pedro de Sucre.
De igual forma se realizó seguimiento a 14 Cuerpos de Bomberos Voluntarios (CBV), con plan de mejora formulado: CBV de Arjona,CBV de Mahates,CBV de Zipaquira,CBV de Calamar  Bolívar,CBV de Mompós Bolívar,CBV de La Jagua de Ibirico Cesar,CBV de Magangué  Bolívar,CBV de Ricaurte Cundinamarca,CBV de Tocancipá Cundinamarca,CBV de Valledupar Cesar,CBV de Aldana,CBV de Funes,CBV de Nilo,CBV de Agua de Dios,CBV de San Alberto Cesar,CBV de Granada Magdalena.</t>
  </si>
  <si>
    <t>Para la vigencia 2021 fueron 62 Cuerpos de Bomberos con quienes se adelantó un proceso de verificación de las condiciones, administrativas, técnicas y operativas para la prestación del servicio público esencial de bomberos en los territorios. Se realizaron visitas, se verificó documentación, se formularon planes de mejora, así como se prestó la asesoría y acompañamiento requeridos de apoyo con autoridades territoriales y todo lo relacionado con la gestión territorial.
En la vigencia se obtuvo de parte del DAFP  la autorización necesaria para implementar el trámite de expedición de certificado de cumplimiento de los Cuerpos de Bomberos, proceso al cual se dará inicio en el 2022.</t>
  </si>
  <si>
    <t>En el primer trimestre de 2022, se realizó seguimiento y verificación de las condiciones de operatividad de 6 cuerpos de bomberos : El rosal Cundinamarca, Ribera Huila, Acacías Meta, Caicedonia Valle del Cauca, Chipaque y Circasia Quindío.</t>
  </si>
  <si>
    <t>2.1 Adelantar labores de Inspección, vigilancia y Control sobre los Cuerpos de Bomberos del País.</t>
  </si>
  <si>
    <t>Cuerpos de Bomberos con seguimiento y verificación plan de mejora formulado</t>
  </si>
  <si>
    <t>No. De Cuerpos de Bomberos con plan de mejora formulado</t>
  </si>
  <si>
    <t>En el primer trimestre de 2021 se realizó seguimiento a 30 Cuerpos de Bomberos y 12 cuentan con plan de mejora enviado.</t>
  </si>
  <si>
    <t>En el cuarto trimestre de la vigencia se realizó verificación de condiciones de  operatividad a 9 Cuerpos de Bomberos: Venecia, Candelaria, Ebéjico - Antioquia, Floridablanca-Santander, Virginia-Risaralda, Orito-Putumayo, Puerto Carreño y San pedro de Sucre.
De igual forma se realizó seguimiento a 14 Cuerpos de Bomberos Voluntarios, con plan d mejora formulado: CBV de Arjona,CBV de Mahates,CBV de Zipaquira,CBV de Calamar  Bolívar,CBV de Mompós Bolívar,CBV de La Jagua de Ibirico Cesar,CBV de Magangué  Bolívar,CBV de Ricaurte Cundinamarca,CBV de Tocancipá Cundinamarca,CBV de Valledupar Cesar,CBV de Aldana,CBV de Funes,CBV de Nilo,CBV de Agua de Dios,CBV de San Alberto Cesar,CBV de Granada Magdalena.
En total en el periodo fueron 23 Cuerpos de Bomberos con quienes se trabajó en formulación y seguimiento de los respectivos planes de mejora.</t>
  </si>
  <si>
    <t>Para la vigencia 2021 fueron 62 Cuerpos de Bomberos con quienes se adelantó un proceso de verificación de las condiciones, administrativas, técnicas y operativas para la prestación del servicio público esencial de bomberos en los territorios. Se realizaron visitas, se verificó documentación, se formularon planes de mejora, así como se prestó la asesoría y acompañamiento requeridos de apoyo con autoridades territoriales y todo lo relacionado con la gestión territorial.</t>
  </si>
  <si>
    <t>2.2 Apoyar el funcionamiento y sostenibilidad del Registro Único Nacional de Estadísticas de Bomberos.</t>
  </si>
  <si>
    <t>Cuerpos de bomberos capacitados y entrenados en el uso y apropiación del Registro Único Nacional de Estadísticas de Bomberos - RUE</t>
  </si>
  <si>
    <t>No. De Cuerpos de Bomberos capacitados en RUE</t>
  </si>
  <si>
    <t>Se han capacitado 15 cuerpos de bomberos de manera virtual en el sistema Registro Único de Estadísticas - RUE</t>
  </si>
  <si>
    <t>Se capacitaron 80 cuerpos de bomberos en el trimestre de manera virtual en el Sistema Registro Único de Estadísticas - RUE.
Los recursos asignados a esta acción corresponden a la sostenibilidad del sistema y serán destinados para licencias que permitan el funcionamiento del RUE orientadas a:
Sistemas autónomos de bases de datos en la nube
Sistema de almacenamiento en la Nube
Inteligencia de negocios en la nube</t>
  </si>
  <si>
    <t>Se capacitaron en el trimestre 33 Cuerpos de Bomberos en el uso del Sistema de Registro Único de Estadísticas de Bomberos - RUE.</t>
  </si>
  <si>
    <t>Se capacitaron en el trimestre 32 Cuerpos de Bomberos, en el uso del Sistema de Registro Único de Estadísticas de Bomberos - RUE.</t>
  </si>
  <si>
    <t>En total en la Vigencia se alcanzó un total de 160 Cuerpos de Bomberos en el uso y manejo de la plataforma Registro Único de Estadísticas RUE, proceso que se ha venido realizando de manera virtual, previo agendamiento bajo cronograma del proceso de Coordinación Operativa.</t>
  </si>
  <si>
    <t>En el primer trimestre se adelantaron capacitaciones en el uso y apropiación del RUE a 16 Cuerpos de Bomberos 12 Cuerpos de Bomberos Oficiales y 4 Cuerpos de Bomberos Voluntarios</t>
  </si>
  <si>
    <t>2.2 Apoyar el funcionamiento y sostenibilidad del Registro Único Nacional de Estadísticas de Bombero</t>
  </si>
  <si>
    <t>3. Implementar la política pública bomberil</t>
  </si>
  <si>
    <t>Porcentaje de implementación de la política pública bomberil</t>
  </si>
  <si>
    <t>(No. De Cuerpos de bomberos asistidos técnica y administrativamente / Total de Cuerpos de bomberos programados)*100</t>
  </si>
  <si>
    <t>La Dirección Nacional de Bomberos implementa la política pública bomberil a través de las diferentes actividades que genera en el acompañamiento y asesoría a los cuerpos de bomberos, a través de lineamientos de orden jurídico, técnico y administrativo en materia bomberil. De igual forma se llevan a cabo acciones en gestión territorial, con autoridades del orden local y departamental, que propenden porque se garantice la prestación del servicio público esencial de bomberos.
Es así como en el primer trimestre de 2021, se realizaron 59 asesorías desde el proceso de formulación normativa en temáticas bomberiles, se brindó asistencia técnica a 104 Cuerpos de Bomberos en temas de educación nacional para bomberos . De otra parte se ha prestado apoyo en la implementación de políticas y reglamentos de orden técnico, administrativo y operativo, así como se vienen formulando estrategias, planes y programas que soporta la gestión institucional para fortalecer a los Cuerpos de Bomberos.
Las acciones descritas bajo el marco  misional son dirigidas a nuestra población objetivo que son los 841 Cuerpos de Bomberos del País.</t>
  </si>
  <si>
    <t>Dentro de las acciones desarrolladas a 30 de junio de 2021 para dar cumplimiento  a la implementación de la Política Pública Bomberil en el país, la Dirección Nacional de Bomberos, bajo el pilar estratégico de Gestión Territorial ha celebrado 3 reuniones con organizaciones sindicales para modificar el Decreto 256 de 2013 (Sistema específico de carrera Cuerpos de Bomberos Oficiales), se han llevado a cabo 2 mesas de trabajo para modificar el Reglamento administrativo, académico, técnico y operativo de los bomberos de Colombia, se han emitido 342 Conceptos. PQRSD, se han realizado 19 visitas en territorio y se han emitido 8 circulares relacionadas con el servicio público bomberil, se ha dado acompañamiento jurídico a 360 PQRSD y se vienen ejecutando actividades dentro del programa nacional de equidad de genero (sensibilizaciones, taller en asuntos LGTBI, capacitaciones, cursos, conversatorios, entre otras).
Dentro de las acciones desarrolladas a 30 de junio de 2021 para dar cumplimiento  a la implementación de la Política Pública Bomberil en el país, la Dirección Nacional de Bomberos,  ha brindado soporte técnico, jurídico y administrativo, es así como se presentan los siguientes avance: 
En temas de Educación Nacional para Bomberos
1. (04) Escuelas de formación de bomberos en trámite
2. (04) Centros de entrenamiento de brigadas contra incendio en trámite.
3. (64) Aval de instructores en formación bomberil
4. (281) Registros de cursos a la fecha.
5. (105) firmas de certificados.
6. (03) Comités Académicos Nacionales realizados
De igual forma se ha prestado apoyo en la implementación de políticas y reglamentos de orden técnico, administrativo y operativo, soportados en la formulación de estrategias, planes y programas desde la gestión administrativa soportando de esta forma la gestión de los bines y servicios que se brindan a los Cuerpos de Bomberos del País desde la institución.</t>
  </si>
  <si>
    <t xml:space="preserve">En el tercer trimestre de la vigencia 2021, dentro de las acciones encaminadas a la implementación de la política pública bomberil en el país, desarrolladas por la Dirección Nacional de Bomberos bajo el Pilar estratégico de Gestión Territorial, se encuentran :  En Temas de Educación Nacional para Bomberos:
(01) Asesoría para reconocimiento como centro de entrenamiento de brigadas contra incendio (CBO Bucaramanga)
(02) Asesoría para reconocimiento como Escuela de Formación para Bomberos (CB Tuluá y Duitama)
(04) Socializaciones del proceso de Educación Nacional para Bomberos a los Cuerpos de Bomberos de los Departamentos de Quindío, Sucre, Nariño y Valle.
(22) Asesorías Técnicas a Cuerpos de Bomberos y comunidad en general sobre trámites del Proceso. 
(30) Aval de instructores en formación bomberil
(63) Firma de Certificados
(210) Registros de cursos tramitados
Suscripción de Convenio para el desarrollo de materiales de cursos para formación de bomberos, realización de 5 cursos y apoyo administrativo para el diseño de cursos.
De otra parte bajo el proceso de formulación, actualización y acompañamiento normativo y operativo,  se han celebrado 3 mesas de trabajo de modificación de la Ley 1575 de 2012 con las organizaciones sindicales, 2 mesas de concertación de asuntos Bomberiles referidos a: escala salaria especial, pensión especial y prima de riesgos por la labor desarrollada de igual forma con las organizaciones sindicales., se gestionaron 195 PQRSD en temas bomberiles. se generaron 47 requerimientos a Cuerpos de Bomberos, 7 asesorías a Cuerpos de Bomberos Oficiales, 27 requerimientos a entes territoriales 35 asesorías en temáticas misionales. 
</t>
  </si>
  <si>
    <t>En el cuarto trimestre de la vigencia 2021, bajo el objetivo de implementación de la política pública bomberil, articulado al producto de servicio de asistencia técnica, administrativa y jurídica para los Cuerpos de Bomberos del país, la Dirección Nacional de Bomberos, fortaleció internamente sus procesos para la generación de los bienes y servicios requeridos por los cuerpos de bomberos, del país, asistiendo al 100% de los Cuerpos de Bomberos del territorio Nacional.
Se prestó la asesoría jurídica misional a cuerpos de bomberos y autoridades territoriales, se gestionaron alrededor de 161 PQRSD, en el periodo, se ejecutó el programa de equidad de genero  a través del desarrollo de diversas actividades en las que participaron los cuerpos de bomberos. 
De otra parte a través del Proceso de Educación Nacional para Bomberos, se prestaron asesoría en temas de reconocimiento de centros de entrenamiento de brigadas contra incendio, centro de entrenamiento de brigadas, escuelas de formación bomberil, se tramitaron avales para instructores de bomberos, se tramitaron  registros de cursos de formación bomberil; además se generaron documentos refrentes al plan educativo nacional y se celebró convenio con la escuela nacional de Bomberos para el desarrollo de material de formación y ejecución de cursos de formación para bomberos e instructores.</t>
  </si>
  <si>
    <t>En la vigencia 2021, se asistió y acompaño en un 100% a los cuerpos de Bomberos del país que requirieron de apoyo y asesoría técnica, jurídica y administrativa.
 La Dirección Nacional de Bomberos emitió lineamientos, generó documentos y brindó asesoría y capacitaciones que propendieron por el fortalecimiento de las instituciones bomberiles del país.
Se llevaron a cabo ejercicios y acciones de diálogo con nuestras partes interesadas encaminadas no solamente a fortalecer la gestión institucional, sino además de participar la formulación de los diferentes instrumentos y mecanismos de implementación de la política pública bomberil.
Se propendió por generar alianzas estratégicas para obtener recursos que permitan mejorar el servicio público esencial, así como de compartir buenas prácticas y experiencias que redunden en beneficio de los cuerpos de bomberos</t>
  </si>
  <si>
    <t>Durante el primer trimestre de 2022, se prestó asesora y acompañamiento, técnico, administrativo, jurídico y operativo a las Institucionales bomberiles del país, es así como se adelantaron las siguientes acciones:
5 Asesorías para la gestión de  solicitudes de reconocimiento de centros de entrenamiento de brigadas contraincendios.
1 Revisión y asesoraría para el reconocimiento de escuelas de formación para bomberos.
Se emitieron avales de instructor a 39 unidades de bomberos.
Se emitieron 155 registros de cursos
95 PQRSD en gestión relacionadas en el proceso de formulación normativa y operativa
9 requerimientos para Asesoría y acompañamiento a Gobernaciones, respecto a creación de Fondo Departamental de Bomberos
Se realizó una (1) reunión en la cual se dio asistencia por parte de ministerio del interior y la bancada sindical de bomberos oficiales con el objeto de la mesa de concertación de asuntos bomberiles.
Acciones de divulgación de la Estrategia de equidad de genero realizadas.
De otra parte se adelantó la gestión administrativa pertinente en el marco de la misionalidad de la DNBC para dar respuesta a los requerimientos y necesidades de los Cuerpos de Bomberos del país.</t>
  </si>
  <si>
    <t>3.1 Asesorar y acompañar a los cuerpos de bomberos en la implementación de políticas y reglamentos en materia bomberil.</t>
  </si>
  <si>
    <t xml:space="preserve">
Cuerpos de Bomberos asesorados y acompañados en la implementación de políticas y reglamentos bomberiles</t>
  </si>
  <si>
    <t>No. De Cuerpos de Bomberos asesorados y acompañados</t>
  </si>
  <si>
    <t xml:space="preserve">En este primer trimestre la Dirección Nacional de Bomberos a través de sus procesos misionales, ha venido acompañando y asesorando a los Cuerpos de Bombeos en la implementación de programas, reglamentos y lineamientos en materia bomberil, desde los procesos de Formulación Normativa, Coordinación Operativa, Fortalecimiento Bomberil, Inspección vigilancia y control y Educación Nacional para bomberos, se han generado estrategias para asesorar y acompañar a los 841 Cuerpos de Bomberos y sus Unidades Bomberiles; en asistencia técnica y administrativa 140 cuerpos de bomberos se capacitaron en buenas prácticas administrativas y financieras y asesoría en tribunal disciplinario.
</t>
  </si>
  <si>
    <t>Dentro de las acciones desarrolladas a 30 de junio de 2021 para dar cumplimiento  a la implementación de la Política Pública Bomberil en el país, la Dirección Nacional de Bomberos, bajo el pilar estratégico de Gestión Territorial ha celebrado 3 reuniones con organizaciones sindicales para modificar el Decreto 256 de 2013 (Sistema específico de carrera Cuerpos de Bomberos Oficiales), se han llevado a cabo 2 mesas de trabajo para modificar el Reglamento administrativo, académico, técnico y operativo de los bomberos de Colombia, se han emitido 342 Conceptos. PQRSD, se han realizado 19 visitas en territorio y se han emitido 8 circulares relacionadas con el servicio público bomberil, se ha dado acompañamiento jurídico a 360 PQRSD y se vienen ejecutando actividades dentro del programa nacional de equidad de genero (sensibilizaciones, taller en asuntos LGTBI, capacitaciones, cursos, conversatorios, entre otras).
Se han brindado asesoría en temas de educación nacional, 
De igual forma se ha prestado apoyo en la implementación de políticas y reglamentos de orden técnico, administrativo y operativo, soportados en la formulación de estrategias, planes y programas desde la gestión administrativa soportando de esta forma la gestión de los bines y servicios que se brindan a los Cuerpos de Bomberos del País desde la institución.</t>
  </si>
  <si>
    <t xml:space="preserve">En el tercer trimestre de la vigencia 2021, dentro de las acciones encaminadas a la implementación de la política pública bomberil en el país, desarrolladas por la Dirección Nacional de Bomberos bajo el Pilar estratégico de Gestión Territorial, se encuentran : 
Bajo el proceso de formulación, actualización y acompañamiento normativo y operativo,  se han celebrado 3 mesas de trabajo de modificación de la Ley 1575 de 2012 con las organizaciones sindicales, 2 mesas de concertación de asuntos Bomberiles con organizaciones sindicales referidos a: escala salaria especial, pensión especial y prima de riesgos por la labor desarrollada. Se gestionaron 195 PQRSD en temas bomberiles. se generaron 47 requerimientos a Cuerpos de Bomberos, 7 asesorías a Cuerpos de Bomberos Oficiales, 27 requerimientos a entes territoriales, 35 asesorías en temáticas misionales. 
De igual forma se ha prestado apoyo en la implementación de políticas y reglamentos de orden técnico, administrativo y operativo, soportados en la formulación de estrategias, planes y programas desde la gestión administrativa soportando de esta forma la gestión de los bienes y servicios que se brindan a los Cuerpos de Bomberos del País desde la institución.
</t>
  </si>
  <si>
    <t xml:space="preserve">Durante el primer trimestre de 2022, se prestó asesoría y acompañamiento, técnico, administrativo, jurídico y operativo a las Institucionales bomberiles del país, es así como se adelantaron las siguientes acciones:
5 Asesorías para la gestión de  solicitudes de reconocimiento de centros de entrenamiento de brigadas contraincendios.
1 Revisión y asesoraría para el reconocimiento de escuelas de formación para bomberos.
Se emitieron avales de instructor a 39 unidades de bomberos.
Se emitieron 155 registros de cursos
95 PQRSD en gestión relacionadas con el proceso de formulación normativa y operativa
9 requerimientos para Asesoría y acompañamiento a Gobernaciones, respecto a creación de Fondo Departamental de Bomberos
</t>
  </si>
  <si>
    <t>3.1 Asesorar y acompañar a los cuerpos de bomberos en la implementación de políticas y reglamentos e</t>
  </si>
  <si>
    <t>3.2 Brindar el soporte técnico, jurídico, administrativo y operativo requerido por los cuerpos de bomberos del país.</t>
  </si>
  <si>
    <t xml:space="preserve">Cuerpos de bomberos con soporte técnico, jurídico, administrativo y operativo brindado por la DNBC
</t>
  </si>
  <si>
    <t>No. De cuerpos de bomberos asistidos por la DNBC</t>
  </si>
  <si>
    <t>La Dirección Nacional de Bomberos implementa la política pública bomberil a través de las diferentes actividades que genera en el acompañamiento y asesoría a los cuerpos de bomberos, a través de lineamientos de orden jurídico, técnico y administrativo en materia bomberil. De igual forma se llevan a cabo acciones en gestión territorial, con autoridades del orden local y departamental, que propenden porque se garantice la prestación del servicio público esencial de bomberos.
Es así como en el primer trimestre de 2021, se dio respuesta a PQRSD y  asesorías a cuerpos de bomberos, unidades bomberiles, delegaciones departamentales entre otras partes interesadas desde el proceso de formulación normativa en temáticas bomberiles (59 asesorías), se brindó asistencia técnica a Cuerpos de Bomberos en temas de educación nacional para bomberos (104 Cuerpos de Bomberos con apoyo técnico) . De otra parte se ha prestado apoyo en la implementación de políticas y reglamentos de orden técnico, administrativo y operativo, así como se vienen formulando estrategias, planes y programas que soporta la gestión institucional para fortalecer a los Cuerpos de Bomberos.
Las acciones descritas bajo el marco  misional son dirigidas a nuestra población objetivo que son los 841 Cuerpos de Bomberos del País.</t>
  </si>
  <si>
    <t>Dentro de las acciones desarrolladas a 30 de junio de 2021 para dar cumplimiento  a la implementación de la Política Pública Bomberil en el país, la Dirección Nacional de Bomberos,  ha brindado soporte técnico, jurídico y administrativo, es así como se presentan los siguientes avance: 
En temas de Educación Nacional para Bomberos
1. (04) Escuelas de formación de bomberos en trámite
2. (04) Centros de entrenamiento de brigadas contra incendio en trámite.
3. (64) Aval de instructores en formación bomberil
4. (281) Registros de cursos a la fecha.
5. (105) firmas de certificados.
6. (03) Comités Académicos Nacionales realizados
 De igual forma se ha prestado apoyo en la implementación de políticas y reglamentos de orden técnico, administrativo y operativo, soportados en la formulación de estrategias, planes y programas desde la gestión administrativa soportando de esta forma la gestión de los bines y servicios que se brindan a los Cuerpos de Bomberos del País desde la institución.</t>
  </si>
  <si>
    <t>Dentro de las acciones desarrolladas a 30 de septiembre de 2021 para dar cumplimiento  a la implementación de la Política Pública Bomberil en el país, la Dirección Nacional de Bomberos,  ha brindado soporte técnico, jurídico y administrativo, es así como se presentan los siguientes avance: 
En temas de Educación Nacional para Bomberos 
(01) Asesoría para reconocimiento como centro de entrenamiento de brigadas contra incendio (CBO Bucaramanga)
(02) Asesoría para reconocimiento como Escuela de Formación para Bomberos (CB Tuluá y Duitama)
(04) Socializaciones del proceso de Educación Nacional para Bomberos a los Cuerpos de Bomberos de los Departamentos de Quindío, Sucre, Nariño y Valle.
(22) Asesorías Técnicas a Cuerpos de Bomberos y comunidad en general sobre trámites del Proceso. 
(30) Aval de instructores en formación bomberil
(63) Firma de Certificados
(210) Registros de cursos tramitados
Suscripción de Convenio para el desarrollo de materiales de cursos para formación de bomberos, realización de 5 cursos y apoyo administrativo para el diseño de cursos.
 De igual forma se ha prestado apoyo en la implementación de políticas y reglamentos de orden técnico, administrativo y operativo, soportados en la formulación de estrategias, planes y programas desde la gestión administrativa soportando de esta forma la gestión de los bines y servicios que se brindan a los Cuerpos de Bomberos del País desde la institución.</t>
  </si>
  <si>
    <t>En el cuarto trimestre de la vigencia 2021, bajo el objetivo de implementación de la política pública bomberil, articulado al producto de servicio de asistencia técnica, administrativa y jurídica para los Cuerpos de Bomberos del país, la Dirección Nacional de Bomberos, fortaleció internamente sus procesos para la generación de los bienes y servicios requeridos por los cuerpos de bomberos, del país, asistiendo al 100% (841 Cuerpos de Bomberos)  de los Cuerpos de Bomberos del territorio Nacional.
Se prestó la asesoría jurídica misional a cuerpos de bomberos y autoridades territoriales, se gestionaron alrededor de 161 PQRSD, en el periodo, se ejecutó el programa de equidad de genero  a través del desarrollo de diversas actividades en las que participaron los cuerpos de bomberos. 
De otra parte a través del Proceso de Educación Nacional para Bomberos, se prestaron asesoría en temas de reconocimiento de centros de entrenamiento de brigadas contra incendio, centro de entrenamiento de brigadas, escuelas de formación bomberil, se tramitaron avales para instructores de bomberos, se tramitaron  registros de cursos de formación bomberil; además se generaron documentos refrentes al plan educativo nacional y se celebró convenio con la escuela nacional de Bomberos para el desarrollo de material de formación y ejecución de cursos de formación para bomberos e instructores.</t>
  </si>
  <si>
    <t xml:space="preserve">Durante el primer trimestre de 2022, se prestó asesoría y acompañamiento, técnico, administrativo, jurídico  a las Institucionales bomberiles del país, es así como se adelantaron las siguientes acciones:
Se realizó una (1) reunión en la cual se dio asistencia por parte de ministerio del interior y la bancada sindical de bomberos oficiales con el objeto de la mesa de concertación de asuntos bomberiles.
Acciones de divulgación de la Estrategia de equidad de genero realizadas.
Acciones bajo la Política de Comunicación interna y externa de la DNBC para la divulgación de información pertinente a los Cuerpos de Bomberos del país.
Acciones relacionadas con asuntos de Alianzas estratégicas y cooperación internacional para el fortalecimiento de las instituciones bomberiles del país.
De otra parte se adelantó la gestión administrativa pertinente en el marco de la misionalidad de la DNBC para dar respuesta a los requerimientos y necesidades de los Cuerpos de Bomberos del país, en la prestación de los servicios de la entidad.
</t>
  </si>
  <si>
    <t>3.2 Brindar el soporte técnico, jurídico, administrativo y operativo requerido por los cuerpos de bo</t>
  </si>
  <si>
    <t>Dirección Nacional de Derechos de Autor</t>
  </si>
  <si>
    <t>Edwin Robles
(Director Dirección Nacional de Derechos de Autor)</t>
  </si>
  <si>
    <t>X. Pacto por la protección y promoción de nuestra cultura y desarrollo de la economía naranja</t>
  </si>
  <si>
    <t>ODS 8. Trabajo decente y crecimiento económico</t>
  </si>
  <si>
    <t>4. Promover y proteger los derechos humanos, especialmente la vida, la libertad, la seguridad, así como los derechos de autor y conexos, fundamentados en la cultura de legalidad y emprendimiento.</t>
  </si>
  <si>
    <t>1. Personas capacitadas en Derecho de Autor y Derechos Conexos.</t>
  </si>
  <si>
    <t>Programas de capacitación en derecho autor y conexos realizados de forma presencial y virtual</t>
  </si>
  <si>
    <t>Sumatoria del número de personas capacitadas en Derecho de Autor y Derechos Conexos</t>
  </si>
  <si>
    <t>1.  Durante el mes de enero de 2021 se fortaleció a 144 personas, en temas de derecho de autor, a través de la plataforma virtual, seminarios, charlas y conferencias, tales como, Aspectos Básicos de Derecho de Autor, Situaciones Contractuales, Gestión Colectiva, Taller de Registro de Obras, Aspectos Civiles y Penales, Derecho de Autor Internet y Software, Derecho de Autor en las Industrias Creativas, Derecho de Autor en el Ámbito Universitario. 2. Durante el mes febrero de 2021 se fortaleció a 2.346 personas, en temas de derecho de autor, a través de la plataforma virtual, seminarios, charlas y conferencias, tales como, Aspectos Básicos de Derecho de Autor, Situaciones Contractuales, Gestión Colectiva, Taller de Registro de Obras, Aspectos Civiles y Penales, Derecho de Autor Internet y Software, Derecho de Autor en las Industrias Creativas, Derecho de Autor en el Ámbito Universitario. 3. Durante el mes de marzo de 2021 se fortaleció a 2.015 personas, en temas de derecho de autor, a través de la plataforma virtual, seminarios, charlas y conferencias, tales como, Aspectos Básicos de Derecho de Autor, Situaciones Contractuales, Gestión Colectiva, Taller de Registro de Obras, Aspectos Civiles y Penales, Derecho de Autor Internet y Software, Derecho de Autor en las Industrias Creativas, Derecho de Autor en el Ámbito Universitario.</t>
  </si>
  <si>
    <t>1. Durante el mes de abril de 2021 se fortaleció a 2.589 personas, en temas de derecho de autor, a través de la plataforma virtual, seminarios, charlas y conferencias, tales como, Aspectos Básicos de Derecho de Autor, Situaciones Contractuales, Gestión Colectiva, Taller de Registro de Obras, Aspectos Civiles y Penales, Derecho de Autor Internet y Software, Derecho de Autor en las Industrias Creativas, Derecho de Autor en el Ámbito Universitario. 2. Durante el mes de mayo de 2021 se fortaleció a 1.788 personas, en temas de derecho de autor, a través de la plataforma virtual, seminarios, charlas y conferencias, tales como, Aspectos Básicos de Derecho de Autor, Situaciones Contractuales, Gestión Colectiva, Taller de Registro de Obras, Aspectos Civiles y Penales, Derecho de Autor Internet y Software, Derecho de Autor en las Industrias Creativas, Derecho de Autor en el Ámbito Universitario. 3. Durante el mes de junio de 2021 se fortaleció a 2.663 personas, en temas de derecho de autor, a través de la plataforma virtual, seminarios, charlas y conferencias, tales como, Aspectos Básicos de Derecho de Autor, Situaciones Contractuales, Gestión Colectiva, Taller de Registro de Obras, Aspectos Civiles y Penales, Derecho de Autor Internet y Software, Derecho de Autor en las Industrias Creativas, Derecho de Autor en el Ámbito Universitario.</t>
  </si>
  <si>
    <t>. Durante el mes de julio de 2021 se fortaleció a 1.593 personas, en temas de derecho de autor, a través de la plataforma virtual, seminarios, charlas y conferencias, tales como, Aspectos Básicos de Derecho de Autor, Situaciones Contractuales, Gestión Colectiva, Taller de Registro de Obras, Aspectos Civiles y Penales, Derecho de Autor Internet y Software, Derecho de Autor en las Industrias Creativas, Derecho de Autor en el Ámbito Universitario. 2. Durante el mes de agosto de 2021 se fortaleció a 2.158 personas, en temas de derecho de autor, a través de la plataforma virtual, seminarios, charlas y conferencias, tales como, Aspectos Básicos de Derecho de Autor, Situaciones Contractuales, Gestión Colectiva, Taller de Registro de Obras, Aspectos Civiles y Penales, Derecho de Autor Internet y Software, Derecho de Autor en las Industrias Creativas, Derecho de Autor en el Ámbito Universitario. 3. Durante el mes de septiembre de 2021 se fortaleció a 1.794 personas, en temas de derecho de autor, a través de la plataforma virtual, seminarios, charlas y conferencias, tales como, Aspectos Básicos de Derecho de Autor, Situaciones Contractuales, Gestión Colectiva, Taller de Registro de Obras, Aspectos Civiles y Penales, Derecho de Autor Internet y Software, Derecho de Autor en las Industrias Creativas, Derecho de Autor en el Ámbito Universitario.</t>
  </si>
  <si>
    <t xml:space="preserve">1. Durante el mes de octubre de 2021 se fortaleció a  2.381 personas, en temas de derecho de autor, a través de la plataforma virtual, seminarios, charlas y conferencias, tales como, Aspectos Básicos de Derecho de Autor, Situaciones Contractuales, Gestión Colectiva, Taller de Registro de Obras, Aspectos Civiles y Penales, Derecho de Autor Internet y Software, Derecho de Autor en las Industrias Creativas y  Derecho de Autor en el Ámbito Universitario. 2. Durante el mes de noviembre de 2021 se fortaleció a 873 personas, en temas de derecho de autor, a través de la plataforma virtual, seminarios, charlas y conferencias, tales como, Aspectos Básicos de Derecho de Autor, Situaciones Contractuales, Gestión Colectiva, Taller de Registro de Obras, Aspectos Civiles y Penales, Derecho de Autor Internet y Software, Derecho de Autor en las Industrias Creativas y Derecho de Autor en el Ámbito Universitario. 3. Durante el mes de diciembre de 2021 se fortaleció a 346 personas, en temas de derecho de autor, a través de la plataforma virtual, seminarios, charlas y conferencias, tales como, Aspectos Básicos de Derecho de Autor, Situaciones Contractuales, Gestión Colectiva, Taller de Registro de Obras, Aspectos Civiles y Penales, Derecho de Autor Internet y Software, Derecho de Autor en las Industrias Creativas y Derecho de Autor en el Ámbito Universitario. </t>
  </si>
  <si>
    <t xml:space="preserve">Durante el año 2021 se fortaleció a 20.690 personas, en temas de derecho de autor, a través de la plataforma virtual, seminarios, charlas y conferencias, tales como, Aspectos Básicos de Derecho de Autor, Situaciones Contractuales, Gestión Colectiva, Taller de Registro de Obras, Aspectos Civiles y Penales, Derecho de Autor Internet y Software, Derecho de Autor en las Industrias Creativas y Derecho de Autor en el Ámbito Universitario. </t>
  </si>
  <si>
    <t xml:space="preserve">1. Durante el mes de enero de 2022 se fortaleció a  110 personas, en temas de derecho de autor, a través de la plataforma virtual, seminarios, charlas y conferencias, tales como, Aspectos Básicos de Derecho de Autor, Situaciones Contractuales, Gestión Colectiva, Taller de Registro de Obras, Aspectos Civiles y Penales, Derecho de Autor Internet y Software, Derecho de Autor en las Industrias Creativas y  Derecho de Autor en el Ámbito Universitario. 2. Durante el mes de febrero de 2022 se fortaleció a 616 personas, en temas de derecho de autor, a través de la plataforma virtual, seminarios, charlas y conferencias, tales como, Aspectos Básicos de Derecho de Autor, Situaciones Contractuales, Gestión Colectiva, Taller de Registro de Obras, Aspectos Civiles y Penales, Derecho de Autor Internet y Software, Derecho de Autor en las Industrias Creativas y Derecho de Autor en el Ámbito Universitario. 3. Durante el mes de marzo de 2022 se fortaleció a 541 personas, en temas de derecho de autor, a través de la plataforma virtual, seminarios, charlas y conferencias, tales como, Aspectos Básicos de Derecho de Autor, Situaciones Contractuales, Gestión Colectiva, Taller de Registro de Obras, Aspectos Civiles y Penales, Derecho de Autor Internet y Software, Derecho de Autor en las Industrias Creativas y Derecho de Autor en el Ámbito Universitario. </t>
  </si>
  <si>
    <t>1.1 Realización de programa de capacitación en derecho autor y conexos de forma presencial y virtual.</t>
  </si>
  <si>
    <t>Número de personas capacitadas en Derecho de Autor y Derechos Conexos</t>
  </si>
  <si>
    <t>Sumatoria del número de personas capacitadas en Derecho de Autor y Derechos Conexos.</t>
  </si>
  <si>
    <t>4. Promover</t>
  </si>
  <si>
    <t>1.1 Realización de programa de capacitación en derecho autor y conexos de forma presencial y virtual</t>
  </si>
  <si>
    <t>1. Garantizar la seguridad jurídica y la efectiva divulgación normativa de las ramas del poder público.</t>
  </si>
  <si>
    <t>2. Fortalecer el registro de obras actos y contratos</t>
  </si>
  <si>
    <t>Registros de obras, fonogramas, actos y contratos emitidos de forma física y virtual en el cuatrienio</t>
  </si>
  <si>
    <t>Suma de registros de derecho de autor inscritos en cada año del cuatrienio</t>
  </si>
  <si>
    <r>
      <rPr>
        <b/>
        <sz val="8"/>
        <rFont val="Calibri"/>
        <family val="2"/>
        <scheme val="minor"/>
      </rPr>
      <t>1.</t>
    </r>
    <r>
      <rPr>
        <sz val="8"/>
        <rFont val="Calibri"/>
        <family val="2"/>
        <scheme val="minor"/>
      </rPr>
      <t xml:space="preserve"> En el mes de enero de 2021 se realizaron un total de 6.009 inscripciones de obras, contratos y otros actos relacionados con el derecho de autor. </t>
    </r>
    <r>
      <rPr>
        <b/>
        <sz val="8"/>
        <rFont val="Calibri"/>
        <family val="2"/>
        <scheme val="minor"/>
      </rPr>
      <t>2.</t>
    </r>
    <r>
      <rPr>
        <sz val="8"/>
        <rFont val="Calibri"/>
        <family val="2"/>
        <scheme val="minor"/>
      </rPr>
      <t xml:space="preserve"> En el mes de febrero de 2021 se realizaron un total de 6.971 inscripciones de obras, contratos y otros actos relacionados con el derecho de autor. </t>
    </r>
    <r>
      <rPr>
        <b/>
        <sz val="8"/>
        <rFont val="Calibri"/>
        <family val="2"/>
        <scheme val="minor"/>
      </rPr>
      <t>3.</t>
    </r>
    <r>
      <rPr>
        <sz val="8"/>
        <rFont val="Calibri"/>
        <family val="2"/>
        <scheme val="minor"/>
      </rPr>
      <t xml:space="preserve"> En el mes de marzo de 2021 se realizaron un total de 7.039 inscripciones de obras, contratos y otros actos relacionados con el derecho de autor, para un total de 20.019 registros de derecho de autor inscritos ante la DNDA en el primer trimestre de esta anualidad. Las cifras de registros de obras, actos y contratos de derecho de autor evidenciadas en el primer trimestre de 2021 indican un avance positivo en la consecución de la meta establecida para dicha vigencia, esto es,  alcanzar 60.000 inscripciones en el Registro Nacional de Derecho de Autor.</t>
    </r>
  </si>
  <si>
    <t>1. Durante el mes de abril de 2021 se realizaron un total de 7054 inscripciones de obras, contratos y otros actos relacionados con el derecho de autor. 2. Durante el mes de mayo de 2021 se realizaron un total de 7479 inscripciones de obras, contratos y otros actos relacionados con el derecho de autor. 3. Durante el mes de junio de 2021 se realizaron un total de 8.308 inscripciones de obras, contratos y otros actos relacionados con el derecho de autor. Las cifras de registro de obras, actos y contratos de derecho de autor evidenciadas en el segundo trimestre de 2021 indican un avance satisfactorio en la consecución de la meta establecida para la vigencia, valga decir, alcanzar un número de 60.000 registros de derecho de autor en el año 2021.</t>
  </si>
  <si>
    <t>1. Durante el mes de julio de 2021 se realizaron un total de 8,285 inscripciones de obras, contratos y otros actos relacionados con el derecho de autor. 2. Durante el mes de agosto de 2021 se realizaron un total de 9663 inscripciones de obras, contratos y otros actos relacionados con el derecho de autor. 3. Durante el mes de septiembre de 2021 se realizaron un total de 8344 inscripciones de obras, contratos y otros actos relacionados con el derecho de autor. Las cifras de registro de obras, actos y contratos de derecho de autor evidenciadas en el segundo trimestre de 2021 indican un avance satisfactorio en la consecución de la meta establecida para la vigencia, valga decir, alcanzar un número de 60.000 registros de derecho de autor en el año 2021.</t>
  </si>
  <si>
    <t xml:space="preserve">1. Durante el mes de octubre de 2021 se realizaron un total de 7.592 inscripciones de obras, contratos y otros actos relacionados con el derecho de autor. 2. Durante el mes de noviembre 6.534 de 2021 se realizaron un total de 7.592 inscripciones de obras, contratos y otros actos relacionados con el derecho de autor. 3. Durante el mes de diciembre 8.309 de 2021 se realizaron un total de 7.592 inscripciones de obras, contratos y otros actos relacionados con el derecho de autor. </t>
  </si>
  <si>
    <t>Durante el 2021  se realizaron un total de 110.888  inscripciones de obras, contratos y otros actos relacionados con el derecho de autor.</t>
  </si>
  <si>
    <t xml:space="preserve">1. Durante el mes de enero de 2022 se realizaron un total de 7.879 inscripciones de obras, contratos y otros actos relacionados con el derecho de autor. 2. Durante el mes de febrero de 2022 realizaron un total de 6.964 inscripciones de obras, contratos y otros actos relacionados con el derecho de autor. 3. Durante el mes de marzo de 2022 se realizaron un total de 7.779 inscripciones de obras, contratos y otros actos relacionados con el derecho de autor. </t>
  </si>
  <si>
    <t xml:space="preserve">2.1 Prestación del servicio de registro de obras, fonogramas, actos y contratos, de forma física y virtual. </t>
  </si>
  <si>
    <t>Número de registros emitidos en el cuatrienio</t>
  </si>
  <si>
    <t xml:space="preserve">Durante el 2021  se realizaron un total de 110.888  inscripciones de obras, contratos y otros actos relacionados con el derecho de autor. </t>
  </si>
  <si>
    <t>1. Garanti</t>
  </si>
  <si>
    <t>2.1 Prestación del servicio de registro de obras, fonogramas, actos y contratos, de forma física y v</t>
  </si>
  <si>
    <t>6. Fortalecer la Gestión y desempeño del Sector Interior.</t>
  </si>
  <si>
    <t>3. Porcentaje de ejecución de la reforma de planta de personal de la Dirección Nacional de Derechos de Autor</t>
  </si>
  <si>
    <t>Porcentaje de trámites administrativos realizados para la reforma de la planta de personal de la Dirección Nacional de Derechos de Autor</t>
  </si>
  <si>
    <t>(Número trámites administrativos realizados para la reforma de la planta de personal de la Dirección Nacional de Derechos de Autor / trámites administrativos programados para la reforma de la planta de personal de la Dirección Nacional de Derechos de Autor)*100</t>
  </si>
  <si>
    <t>Las  actividades previstas a implementar por parte de la D.N.D.A. se ha han tramitado en su totalidad, el resultado dependerá de las acciones del Ministerio del Interior que como cabeza de sector, ejecute o solicite al DAFP, al D.N.P y al Ministerio de Hacienda.</t>
  </si>
  <si>
    <t>Las  actividades previstas serán objeto de seguimiento ante el Ministerio del Interior que como cabeza de sector, para que se ejecute o solicite al DAFP, al D.N.P y al Ministerio de Hacienda la aprobación para la reestructuración de la planta de personal.</t>
  </si>
  <si>
    <t>El avance de las actividades se encuentra sujeto a la gestión que desde el Ministerio del Interior  como cabeza de sector, realice ante el Departamento Administrativo de la Función Pública, el Departamento Nacional de Planeación y el Ministerio de Hacienda para la aprobación para la reestructuración de la planta de personal.</t>
  </si>
  <si>
    <t>No existe resultado a reportar para el I Trimestre de 2022, dado que el avance en la actividad se encuentra sujeto a la gestión que desde el Ministerio del Interior como cabeza del sector se realice ante el Departamento Administrativo de la Función Pública, el Departamento Nacional de Plenación y el Ministerio de Hacienda para la aprobación de la reestructuración de la planta de personal.</t>
  </si>
  <si>
    <t>3.1 Atender los requerimientos de las entidades que participan en el proceso de reforma institucional,  para para lograr la culminación del proceso y obtener la ampliación de la planta.</t>
  </si>
  <si>
    <t>Porcentaje de requerimientos atendidos para la reforma de planta de personal</t>
  </si>
  <si>
    <t>(Número de requerimientos atendidos  / Número total de requerimientos realizados)x 100</t>
  </si>
  <si>
    <t>Porcentaje</t>
  </si>
  <si>
    <t>En verificación</t>
  </si>
  <si>
    <t>Las  actividades previstas serán objeto de seguimiento ante el Ministerio del Interior como cabeza de sector, para que se ejecute o solicite al DAFP, al D.N.P y al Ministerio de Hacienda la aprobación de la reestructuración de la planta de personal de la DNDA.</t>
  </si>
  <si>
    <t>Las Gestiones para culminación del trámite, se encuentran sujetas a la gestión que se realice desde el Ministerio del Interior como cabeza de sector, para que se ejecute o solicite al Departamento Administrativo de la Función Pública, al Departamento Nacional de Planeación y al Ministerio de Hacienda la aprobación de la reestructuración de la planta de personal de la Dirección Nacional de Derechos de Autor DNDA.</t>
  </si>
  <si>
    <t xml:space="preserve">El contrato para el estudio técnico y análisis de rediseño institucional en la DNDA se ejecutó en su totalidad en la vigencia 2019 por lo tanto en las  vigencias 2020, y 2021 el resultado de dicho estudio fue remitido al Ministerio para la Gestión e insistencia de aprobación de la reestructuración Institucional.  </t>
  </si>
  <si>
    <r>
      <rPr>
        <b/>
        <sz val="8"/>
        <rFont val="Calibri"/>
        <family val="2"/>
        <scheme val="minor"/>
      </rPr>
      <t xml:space="preserve">OAP 17.06.2021: </t>
    </r>
    <r>
      <rPr>
        <sz val="8"/>
        <rFont val="Calibri"/>
        <family val="2"/>
        <scheme val="minor"/>
      </rPr>
      <t>Se registran las metas anuales y cuatrienio para la iniciativa 3.1 y de la prioridad 3, todo ello de acuerdo con el correo remitido por la Subdirectora Administrativa de la Dirección Nacional de Derecho de Autor. El ajuste solicitado se aprueba en el Comité Sectorial de Gestión y Desempeño desarrollado el pasado 25 de Junio de 2021.</t>
    </r>
  </si>
  <si>
    <t>6. Fortale</t>
  </si>
  <si>
    <t xml:space="preserve">3. Porcentaje de ejecución de la reforma de planta de personal de la Dirección Nacional de Derechos </t>
  </si>
  <si>
    <t>3.1 Atender los requerimientos de las entidades que participan en el proceso de reforma instituciona</t>
  </si>
  <si>
    <t>Imprenta Nacional de Colombia</t>
  </si>
  <si>
    <t>Álvaro de Jesús Echeverri
(Gerente Imprenta Nacional de Colombia)</t>
  </si>
  <si>
    <t>I. Pacto por la legalidad: seguridad efectiva y justicia transparente para que todos vivamos con libertad y en democracia</t>
  </si>
  <si>
    <t>ODS 17. Alianzas para lograr los objetivos</t>
  </si>
  <si>
    <t>Ley 109 de 1994</t>
  </si>
  <si>
    <t>1. Apoyar la mejora normativa del país a través del observatorio Nacional de mejora normativa</t>
  </si>
  <si>
    <t>Informes realizados para apoyar la mejora normativa del país</t>
  </si>
  <si>
    <t>N.º Informes</t>
  </si>
  <si>
    <t>Flujo</t>
  </si>
  <si>
    <t>El Grupo de Modernización del Estado y la INC están haciendo analizando posibles  temas de interés producto del Observatorio y que puedan generar insumo para las entidades en el marco del Comité de Mejora Normativa.</t>
  </si>
  <si>
    <t>A la fecha se han desarrollado 4 informes y un visualizador evolución producción normativa BI. Informes realizados para apoyar la mejor normativa del país</t>
  </si>
  <si>
    <t xml:space="preserve">Actualmente, se está adelantando la construcción de una base de datos unificada del Diario Oficial que permite su consulta en tiempo real. Esta base de datos tiene vínculos directos con la norma de manera individual en formato Word o PDF y adicionalmente tiene vínculos al respectivo Diario Oficial en el que se publicó la respectiva norma.  </t>
  </si>
  <si>
    <t>En el ultimo trimestre no se realizaron  reuniones  de apoyo a la mejora normativa</t>
  </si>
  <si>
    <t>Durante todo el año se realizaron 5 informes para apoyar la mejora normativa</t>
  </si>
  <si>
    <t>Durante este primer trimestre se realizó un comité de mejora normativa. Para el desarrollo de esta iniciativa, no requiere una apropiación presupuestal especifica.</t>
  </si>
  <si>
    <t>1.1 Representar al sector interior en el Comité Nacional de Mejora Normativa para aportar a la seguridad jurídica y competitividad del país</t>
  </si>
  <si>
    <t>Sector Interior representado en el Comité Nacional de Mejora Normativa</t>
  </si>
  <si>
    <t>Sumatoria del número de representaciones del sector Interior en el Comité Nacional de Mejora Normativa</t>
  </si>
  <si>
    <t>Número</t>
  </si>
  <si>
    <t>Actualmente, se está adelantando la construcción de una base de datos unificada del Diario Oficial que permite su consulta en tiempo real. Esta base de datos tiene vínculos directos con la norma de manera individual en formato Word o PDF y adicionalmente tiene vínculos al respectivo Diario Oficial en el que se publicó la respectiva norma. Con esta mejora en las bases de datos, se espera proyectar los siguientes documentos técnicos que servirán de insumo para la política de mejora regulatoria.</t>
  </si>
  <si>
    <t>En el mes de marzo de  2022 se realizó un Comité de Mejora normativa</t>
  </si>
  <si>
    <t>1.1 Representar al sector interior en el Comité Nacional de Mejora Normativa para aportar a la segur</t>
  </si>
  <si>
    <t>2. Garantizar el principio constitucional de publicidad de las normas y así contribuir a la seguridad jurídica del estado</t>
  </si>
  <si>
    <t>Número de entidades con cobertura del Diario Oficial</t>
  </si>
  <si>
    <t>Cobertura del Diario Oficial (1200 entidades públicas)</t>
  </si>
  <si>
    <t>Meta finalizada. La INC actualmente llega a 4637 entidades de manera permanente.</t>
  </si>
  <si>
    <t xml:space="preserve">Desde la nueva presentación digital del Diario Oficial, se ha logrado una divulgación y cobertura permanente a 4.637 entidades. </t>
  </si>
  <si>
    <t xml:space="preserve">Se conserva la cobertura del Diario Oficial </t>
  </si>
  <si>
    <t>2.1 Modernizar el Diario Oficial a través de su transformación digital para garantizar su difusión en todo el territorio nacional.</t>
  </si>
  <si>
    <t>Diario oficial modernizado</t>
  </si>
  <si>
    <t>Sumatoria del número de modernizaciones del Diario oficial</t>
  </si>
  <si>
    <t>Meta finalizada. Actualmente la INC distribuye de manera digital el Diario Oficial en 4637 entidades</t>
  </si>
  <si>
    <t>Meta finalizada. Actualmente la INC distribuye de manera digital el Diario Oficial en 4.637 entidades</t>
  </si>
  <si>
    <t xml:space="preserve">Se Conserva la misma cobertura de usuarios gratuitos del diario Oficial </t>
  </si>
  <si>
    <t>2. Garantizar el principio constitucional de publicidad de las normas y así contribuir a la seguridad</t>
  </si>
  <si>
    <t>2.1 Modernizar el Diario Oficial a través de su transformación digital para garantizar su difusión e</t>
  </si>
  <si>
    <t>2.2 Fortalecer los procesos del sector del interior mediante su difusión en el Diario Oficial.</t>
  </si>
  <si>
    <t>Procesos del sector Interior fortalecidos</t>
  </si>
  <si>
    <t>Porcentaje del número de procesos del sector Interior fortalecidos</t>
  </si>
  <si>
    <t>Meta finalizada. La INC actualmente llega al 100% de las entidades nacionales.</t>
  </si>
  <si>
    <t xml:space="preserve">Meta finalizada. Actualmente la INC distribuye de manera digital el Diario Oficial en 4637 entidades </t>
  </si>
  <si>
    <t>XV. Pacto por una gestión pública efectiva</t>
  </si>
  <si>
    <t>No Aplica</t>
  </si>
  <si>
    <t>3. Fortalecer la comunicación del sector interior en temas relacionados con la prevención y protección de los derechos humanos, asuntos étnicos, democracia, seguridad ciudadana, convivencia y seguridad</t>
  </si>
  <si>
    <t>Número de estrategias de promoción del sector interior</t>
  </si>
  <si>
    <t>N.º de estrategias de promoción del sector interior</t>
  </si>
  <si>
    <t>Se encuentra en proceso un contrato con el Ministerio del Interior. En el próximo reporte se presenta los resultados de dicho convenio.</t>
  </si>
  <si>
    <t xml:space="preserve">A la fecha se han publicado los siguientes documentos:
Marco Política Pública: de Protección Integral y Garantías para Líderes Sociales, Comunales, Periodistas y Defensores de Derechos Humanos.
• Política: Marco de Convivencia y Seguridad Ciudadana
• Publicaciones para el desarrollo de los programas y proyectos con el fin de que los afiliados de las Organizaciones de Acción Comunal accedan a programas de formación continuada en cumplimiento de la acción 1.6 “realizar la formación de formadores para empoderar a las OAC y a líderes comunitarios en el territorio Nacional” del CONPES 3955 de 2018 -  $430.000.000
• 17 guías Para la Dirección de Democracia, la Participación Ciudadana y la Acción Comunal
• 12 guías para la Dirección de Derechos humanos
</t>
  </si>
  <si>
    <t>La meta finalizó en el III trimestre de 2021</t>
  </si>
  <si>
    <t>A la fecha no se han realizado estrategias de promoción del sector interior.  Para el desarrollo de esta iniciativa, no requiere una apropiación presupuestal especifica.</t>
  </si>
  <si>
    <t>3.1 Poner la capacidad de la INC al servicio de las entidades para que a partir de publicaciones conjuntas y piezas de comunicación se promueva la oferta institucional del sector interior</t>
  </si>
  <si>
    <t>Oferta institucional del sector Interior promovida</t>
  </si>
  <si>
    <t>Sumatoria del número de promociones de la oferta del sector Interior</t>
  </si>
  <si>
    <t>A la fecha no se han realizado estrategias de promoción del sector interior</t>
  </si>
  <si>
    <t>3. Fortalecer la comunicación del sector interior en temas relacionados con la prevención y protección</t>
  </si>
  <si>
    <t>3.1 Poner la capacidad de la INC al servicio de las entidades para que a partir de publicaciones con</t>
  </si>
  <si>
    <t xml:space="preserve">3.2 Hacer una publicación conjunta de un libro sobre Derechos Humanos en el marco del Bicentenario </t>
  </si>
  <si>
    <t>Libro sobre Derechos Humanos publicado</t>
  </si>
  <si>
    <t>Sumatoria del número de libros publicados sobre Derechos Humanos</t>
  </si>
  <si>
    <t>Se plantea la posibilidad de presentar un documento compilatorio conjunto de las entidades entorno a los derechos humanos</t>
  </si>
  <si>
    <t>Esta actividad esta programada para el  2022</t>
  </si>
  <si>
    <t>Sin avance en esta iniciativa</t>
  </si>
  <si>
    <t>4. Promover la modernización digital y documental de las entidades del sector interior</t>
  </si>
  <si>
    <t>Porcentaje de implementación de estrategias digitales y documentales</t>
  </si>
  <si>
    <t>N.º de estrategias digitales y documentales</t>
  </si>
  <si>
    <t>Líneas de negocio en proceso de ajuste</t>
  </si>
  <si>
    <t>En la actualidad se continua con el ajuste de las líneas de negocio.</t>
  </si>
  <si>
    <t>Se continua con el ajuste de las líneas de negocio</t>
  </si>
  <si>
    <t>4..1 Diseñar para las entidades del sector interior soluciones digitales y documentales</t>
  </si>
  <si>
    <t>Soluciones digitales y documentales diseñadas</t>
  </si>
  <si>
    <t>Sumatoria del número de soluciones digitales y documentales diseñadas</t>
  </si>
  <si>
    <t xml:space="preserve">Se continua en el proceso de ajuste de las líneas de negocio. </t>
  </si>
  <si>
    <t xml:space="preserve">La INC definió los productos a ofrecer en su línea de gestión documental el prestar servicios de 1) Diagnóstico integral de archivos,2)
Diseño y elaboración de instrumentos archivísticos y 3)
Inventarios documentales en estado natural. Una vez definidos los productos, serán ofrecidos a las entidades que conforman el sector interior.
</t>
  </si>
  <si>
    <t>Al finalizar la vigencia 2021 no se logró diseñar soluciones digitales y documentales para las entidades del sector interior, porque se está revisando la estructura de funcionamiento de la línea de negocio.</t>
  </si>
  <si>
    <t>Unidad Nacional de Protección</t>
  </si>
  <si>
    <t>Alfonso Rafael Campo
(Director Unidad Nacional de Protección)</t>
  </si>
  <si>
    <t>C.256 Programa integral de seguridad y protección para comunidades, líderes, dirigentes, representantes y activistas de organizaciones sociales, populares, étnicas, de mujeres y de género, implementado</t>
  </si>
  <si>
    <t>ODS 16. Paz, justicia e instituciones sólidas</t>
  </si>
  <si>
    <t>1. Reducir el tiempo de respuesta promedio entre la aprobación y la implementación de medidas de protección en la ruta individual para defensores y defensoras de Derechos Humanos y otras poblaciones previstas en el del Decreto 1066 de 2015.</t>
  </si>
  <si>
    <t>Días hábiles promedio que toma el estudio de riesgo para la implementación de medidas de protección.</t>
  </si>
  <si>
    <t xml:space="preserve">Sumatoria de días hábiles utilizados para la realización de los estudios de evaluación del riesgo / Número de estudios de evaluaciones de riesgos realizadas </t>
  </si>
  <si>
    <t>Reducción</t>
  </si>
  <si>
    <r>
      <t>En el mes de</t>
    </r>
    <r>
      <rPr>
        <b/>
        <sz val="8"/>
        <rFont val="Calibri"/>
        <family val="2"/>
        <scheme val="minor"/>
      </rPr>
      <t xml:space="preserve"> </t>
    </r>
    <r>
      <rPr>
        <b/>
        <u/>
        <sz val="8"/>
        <rFont val="Calibri"/>
        <family val="2"/>
        <scheme val="minor"/>
      </rPr>
      <t>enero</t>
    </r>
    <r>
      <rPr>
        <b/>
        <sz val="8"/>
        <rFont val="Calibri"/>
        <family val="2"/>
        <scheme val="minor"/>
      </rPr>
      <t xml:space="preserve"> </t>
    </r>
    <r>
      <rPr>
        <sz val="8"/>
        <rFont val="Calibri"/>
        <family val="2"/>
        <scheme val="minor"/>
      </rPr>
      <t>de 2021, los días promedio que tomó la evaluación de riesgo realizada por la UNP fue de 86,55 días. Las 529  evaluaciones de riesgo realizadas por la Subdirección de Evaluación de Riesgo que va desde la solicitud de protección hasta la presentación del Grupo de Valoración Preliminar fue de 77 días y 22 evaluaciones de riesgo realizadas por la Subdirección Especializada de Seguridad y Protección que va desde la solicitud de protección hasta la presentación ante la preMesa Técnica fue de 316,227 días , es importante precisar que el número de casos presentados corresponden a las vigencias 2018 y 2019 en el marco del Plan de Descongestión y las que se ha venido adelantado de la vigencia 2020.
En el mes de</t>
    </r>
    <r>
      <rPr>
        <u/>
        <sz val="8"/>
        <rFont val="Calibri"/>
        <family val="2"/>
        <scheme val="minor"/>
      </rPr>
      <t xml:space="preserve"> </t>
    </r>
    <r>
      <rPr>
        <b/>
        <u/>
        <sz val="8"/>
        <rFont val="Calibri"/>
        <family val="2"/>
        <scheme val="minor"/>
      </rPr>
      <t>febrero</t>
    </r>
    <r>
      <rPr>
        <sz val="8"/>
        <rFont val="Calibri"/>
        <family val="2"/>
        <scheme val="minor"/>
      </rPr>
      <t xml:space="preserve"> de 2021, los días promedio que tomó la evaluación de riesgo realizada por la UNP fue de 81,71 días. Las 661  evaluaciones de riesgo realizadas por la Subdirección de Evaluación de Riesgo que va desde la solicitud de protección hasta la presentación del Grupo de Valoración Preliminar fue de 65,43 días y 32 evaluaciones de riesgo realizadas por la Subdirección Especializada de Seguridad y Protección que va desde la solicitud de protección hasta la presentación ante la preMesa Técnica fue de 418,03 días , es de señalar que en lo corrido del mes de febrero se ha venido avanzado con lo señalado en el Plan de Descongestión
En el mes de </t>
    </r>
    <r>
      <rPr>
        <b/>
        <u/>
        <sz val="8"/>
        <rFont val="Calibri"/>
        <family val="2"/>
        <scheme val="minor"/>
      </rPr>
      <t xml:space="preserve">marzo </t>
    </r>
    <r>
      <rPr>
        <sz val="8"/>
        <rFont val="Calibri"/>
        <family val="2"/>
        <scheme val="minor"/>
      </rPr>
      <t>de 2021, los días promedio que tomó la evaluación de riesgo realizada por la UNP fue de 94,67 días. Las 739 evaluaciones de riesgo realizadas por la Subdirección de Evaluación de Riesgo que va desde la solicitud de protección hasta la presentación del Grupo de Valoración Preliminar fue de 67 días y 102 evaluaciones de riesgo realizadas por la Subdirección Especializada de Seguridad y Protección que va desde la solicitud de protección hasta la presentación ante la preMesa Técnica fue de 295,18 días.</t>
    </r>
  </si>
  <si>
    <r>
      <t xml:space="preserve">En el mes de </t>
    </r>
    <r>
      <rPr>
        <b/>
        <sz val="8"/>
        <rFont val="Calibri"/>
        <family val="2"/>
        <scheme val="minor"/>
      </rPr>
      <t>abril</t>
    </r>
    <r>
      <rPr>
        <sz val="8"/>
        <rFont val="Calibri"/>
        <family val="2"/>
        <scheme val="minor"/>
      </rPr>
      <t xml:space="preserve"> de 2021, los días promedio que tomó la evaluación de riesgo realizada por la UNP fue de 92,96 días. Las 812 evaluaciones de riesgo realizadas por la Subdirección de Evaluación de Riesgo que va desde la solicitud de protección hasta la presentación del Grupo de Valoración Preliminar fue de 67,03 días y 93 evaluaciones de riesgo realizadas por la Subdirección Especializada de Seguridad y Protección que va desde la solicitud de protección hasta la presentación ante la preMesa Técnica fue de 319,38 días.                        
En </t>
    </r>
    <r>
      <rPr>
        <b/>
        <sz val="8"/>
        <rFont val="Calibri"/>
        <family val="2"/>
        <scheme val="minor"/>
      </rPr>
      <t>mayo</t>
    </r>
    <r>
      <rPr>
        <sz val="8"/>
        <rFont val="Calibri"/>
        <family val="2"/>
        <scheme val="minor"/>
      </rPr>
      <t xml:space="preserve"> de 2021, los días promedio que tomó la evaluación de riesgo realizada por la UNP fue de 85,94 días. Las 790 evaluaciones de riesgo realizadas por la Subdirección de Evaluación de Riesgo que va desde la solicitud de protección hasta la presentación del Grupo de Valoración Preliminar fue de 67 días y en el marco de atención al Plan de Descongestión y las órdenes de trabajo asignadas para la vigencia 2021, se logro dar atención 84 evaluaciones de riesgo realizadas por la Subdirección Especializada de Seguridad y Protección que va desde la solicitud de protección hasta la presentación ante la preMesa Técnica fue de 264,083 días.
Fuente: Subdirección de Evaluación del Riesgo/Subdirección Especializada de Seguridad y Protección.
En</t>
    </r>
    <r>
      <rPr>
        <b/>
        <sz val="8"/>
        <rFont val="Calibri"/>
        <family val="2"/>
        <scheme val="minor"/>
      </rPr>
      <t xml:space="preserve"> junio</t>
    </r>
    <r>
      <rPr>
        <sz val="8"/>
        <rFont val="Calibri"/>
        <family val="2"/>
        <scheme val="minor"/>
      </rPr>
      <t xml:space="preserve"> de 2021, los días promedio que tomó la evaluación de riesgo realizada por la UNP fue de 75,33 días. Las 893 evaluaciones de riesgo realizadas por la Subdirección de Evaluación de Riesgo que va desde la solicitud de protección hasta la presentación del Grupo de Valoración Preliminar fue de 63 días. En el marco de atención al Plan de Descongestión y las órdenes de trabajo asignadas para la vigencia 2021, realizadas por la Subdirección Especializada de Seguridad y Protección, se logro dar atención a 104 órdenes de trabajo en lo corrido del mes de junio hasta la instancia remisión a Mesa Técnica, que va desde la solicitud de protección hasta la presentación ante la preMesa Técnica fue de 181 días promedio
 Fuente: Subdirección de Evaluación del Riesgo/Subdirección Especializada de Seguridad y Protección.</t>
    </r>
  </si>
  <si>
    <t>En julio de 2021, los días promedio que tomó la evaluación de riesgo realizada por la UNP fue de 76,83 días. Las 713 evaluaciones de riesgo realizadas por la Subdirección de Evaluación de Riesgo que va desde la solicitud de protección hasta la presentación del Grupo de Valoración Preliminar fue de 66,81 días.
De las 74 órdenes de trabajo realizadas por la Subdirección Especializada de Seguridad y Protección presentadas a Mesa Técnica el promedio de días que tomo su debida gestión corresponde a 173,33 días hábiles promedio por caso, en el marco de atención al Plan de Descongestión y las órdenes de trabajo asignadas para la vigencia 2021, así mismo es de señalar que los casos que corresponden a la vigencia 2021 se han atendido en un tiempo menor a los 65 días hábiles laborales.
 Fuente: Subdirección de Evaluación del Riesgo/Subdirección Especializada de Seguridad y Protección.                                                              
En agosto de 2021, los días promedio que tomó la evaluación de riesgo realizada por la UNP fue de 83,44 días. Las 713 evaluaciones de riesgo realizadas por la Subdirección de Evaluación de Riesgo que va desde la solicitud de protección hasta la presentación del Grupo de Valoración Preliminar fue de 65,58 días.
De las 94 órdenes de trabajo realizadas por la Subdirección Especializada de Seguridad y Protección presentadas a Mesa Técnica el promedio de días que tomo su debida gestión corresponde a 218,88 días hábiles promedio por caso, en el marco de atención al Plan de Descongestión y las órdenes de trabajo asignadas para la vigencia 2021, se logro dar atención 94 ordenes de trabajo en lo corrido del mes de agosto hasta la instancia remisión a Mesa Técnica, así mismo es de señalar que los casos que corresponden a la vigencia 2021 se han atendido en un tiempo menor a los 65 días hábiles laborales.
 Fuente: Subdirección de Evaluación del Riesgo/Subdirección Especializada de Seguridad y Protección.  
En septiembre de 2021, los días promedio que tomó la evaluación de riesgo realizada por la UNP fue de 68,37 días. Las 616 evaluaciones de riesgo realizadas por la Subdirección de Evaluación de Riesgo que va desde la solicitud de protección hasta la presentación del Grupo de Valoración Preliminar fue de 61,53 días.
De las 44 órdenes de trabajo realizadas por la Subdirección Especializada de Seguridad y Protección presentadas a Mesa Técnica el promedio de días que tomo su debida gestión corresponde a 164,15 días hábiles promedio por caso, En el marco de atención al Plan de Descongestión y las órdenes de trabajo asignadas para la vigencia 2021, se logro dar atención 44 ordenes de trabajo en lo corrido del mes de septiembre hasta la instancia remisión a Mesa Técnica, así mismo es de señalar que los casos que corresponden a la vigencia 2021 se han atendido en un tiempo menor a los 65 días hábiles laborales.
 Fuente: Subdirección de Evaluación del Riesgo/Subdirección Especializada de Seguridad y Protección.</t>
  </si>
  <si>
    <t>En octubre de 2021, los días promedio que tomó la evaluación de riesgo realizada por la UNP fue de 94,94 días. Las 782 evaluaciones de riesgo realizadas por la Subdirección de Evaluación de Riesgo que va desde la solicitud de protección hasta la presentación ante  el Comité de Evaluación de Riesgo y Recomendación (CERREM) fue de 73,61 días.
Se evidencia un aumento de los días promedio que tomó la evaluación de riesgo realizada por la UNP debido a la expedición del Decreto 1139 de 2021, el cual modifico parcialmente el Decreto 1166 de 2015, así mismo la participación de nuevos miembros en el CERREM y la eliminación del Grupo de Valoración Preliminar GVP.
De las 97 órdenes de trabajo realizadas por la Subdirección Especializada de Seguridad y Protección presentadas a Mesa Técnica el promedio de días que tomo su debida gestión corresponde a 266,88 días hábiles promedio por caso, En el marco de atención al Plan de Descongestión y las órdenes de trabajo asignadas para la vigencia 2021, se logro dar atención a 97 ordenes de trabajo en lo corrido del mes de octubre hasta la instancia remisión a Mesa Técnica, así mismo es de señalar de que de este número de casos 30 de ellos corresponden a la atención realizada a la vigencia 2021.
En noviembre de 2021, los días promedio que tomó la evaluación de riesgo realizada por la UNP fue de 91,14 días. Las 920 evaluaciones de riesgo realizadas por la Subdirección de Evaluación de Riesgo que va desde la solicitud de protección hasta la presentación ante CERREM fue de 65,2 días.
Se presenta una disminución en el número de días comparado con el periodo anterior, teniendo en cuenta que se inició la transición respecto a la implementación del Decreto 1139 del 23 de septiembre del 2022. 
De las 89 órdenes de trabajo realizadas por la Subdirección Especializada de Seguridad y Protección presentadas a Mesa Técnica el promedio de días que tomo su debida gestión corresponde a 359,29 días hábiles promedio por caso. En el marco de atención al Plan de Descongestión y las órdenes de trabajo asignadas para la vigencia 2021, se logro dar atención a 89 órdenes de trabajo en lo corrido del mes de noviembre hasta la instancia remisión a Mesa Técnica, así mismo es de señalar de este número de casos 18 de ellos corresponden a la atención realizada a la vigencia 2021. Se presentó un aumento en los días hábiles teniendo encuentra que se atendieron todos los casos y se culminó con éxito todo el plan de descongestión correspondiente a los años 2018, 2019, 2021.Para el Mes de Diciembre solo se contará con los casos vigencia 2021.
En diciembre de 2021, los días promedio que tomó la evaluación de riesgo realizada por la UNP fue de 70,18 días. Las 1135 evaluaciones de riesgo realizadas por la Subdirección de Evaluación de Riesgo que va desde la solicitud de protección hasta la presentación ante CERREM fue de 70,34 días.
Es importante tener en cuenta que la Subdirección de Evaluación de Riesgo se encuentra en periodo de transición respecto a la implementación del Decreto 1139 del 23 de septiembre del 2021.
De las 38 órdenes de trabajo realizadas por la Subdirección Especializada de Seguridad y Protección presentadas a Mesa Técnica el promedio de días que tomo su debida gestión corresponde a 65,3 días hábiles promedio por caso.</t>
  </si>
  <si>
    <t>En diciembre de 2021, los días promedio que tomó la evaluación de riesgo realizada por la UNP fue de 70,18 días. Las 1135 evaluaciones de riesgo realizadas por la Subdirección de Evaluación de Riesgo que va desde la solicitud de protección hasta la presentación ante el Comité de Evaluación de Riesgo y Recomendación CERREM fue de 70,34 días.
Es importante tener en cuenta que la Subdirección de Evaluación de Riesgo se encuentra en periodo de transición respecto a la implementación del Decreto 1139 del 23 de septiembre del 2021.
De las 38 órdenes de trabajo realizadas por la Subdirección Especializada de Seguridad y Protección presentadas a Mesa Técnica el promedio de días que tomo su debida gestión corresponde a 65,3 días hábiles promedio por caso.</t>
  </si>
  <si>
    <t>En el mes de enero de 2022, los días promedio que tomó la evaluación de riesgo realizada por la UNP fue de 74,76 días. Las 586  evaluaciones de riesgo realizadas por la Subdirección de Evaluación de Riesgo que va desde la solicitud de protección hasta la presentación ante CERREM fue de 74,58 días y 9 evaluaciones de riesgo correspondientes a la vigencia 2021 realizadas por la Subdirección Especializada de Seguridad y Protección que va desde la solicitud de protección hasta la presentación ante la preMesa Técnica fue de 86,2 días. 
En febrero de 2022, los días promedio que tomó la evaluación de riesgo realizada por la UNP fue de 67,97 días. Las 646  evaluaciones de riesgo realizadas por la Subdirección de Evaluación de Riesgo que va desde la solicitud de protección hasta la presentación ante CERREM fue de 65,88 días y 48 evaluaciones de riesgo 
correspondientes a la vigencia 2021 realizadas por la Subdirección Especializada de Seguridad y Protección que va desde la solicitud de protección hasta la presentación ante la preMesa Técnica fue de 96,08 días. 
Se avanzó en la asignación de 25 ordenes de trabajo de 2022. La activación de 64 Trámites de Emergencia para atender la emergencia humanitaria de la población objeto a cargo de esta Subdirección los cuales fueron asignados a los analistas de valoración preliminar con una carga promedio de cinco (5) trámites de emergencia cada uno. Teniendo en cuenta la actual coyuntura electoral se proyecta que los analistas mantengas esa carga de Trámites de Emergencia el primer trimestre del año. Asimismo, la falta de recurso humano ha impedido que se adelante de forma simultánea la valoración preliminar y los Trámites de Emergencia, situación que dificulta la entrega de casos para asignación de Ordenes de Trabajo.
Por lo anterior, se proyectan dificultades para la atención plena de las evaluaciones de riesgo, situación que desborda la capacidad operativa  del recurso humano con el que cuenta el GRAERR a la fecha.
En marzo de 2022, los días promedio que tomó la evaluación de riesgo realizada por la UNP fue de 61,65 días. Las 908  evaluaciones de riesgo realizadas por la Subdirección de Evaluación de Riesgo que va desde la solicitud de protección hasta la presentación ante CERREM fue de 60,67 días y 46 evaluaciones de riesgo 
realizadas por la Subdirección Especializada de Seguridad y Protección que va desde la solicitud de protección hasta la presentación ante la preMesa Técnica fue de 80,97 días. 
se avanzó en la atención de 7 Estudios de Nivel de Riesgo que corresponden a la vigencia 2022, el tiempo que tomó el estudio fue de 4,2 días hábiles laborales; así mismo, en este mismo periodo, se avanzó en la remisión de treinta y nueve (39) casos a la Mesa Técnica de Seguridad y Protección, culminando así la etapa que corresponde al Grupo de Recepción, Análisis, Evaluación de Riesgo y Recomendaciones (GRAERR); Este número de casos corresponde a la vigencia 2021.</t>
  </si>
  <si>
    <t>1.1 Ejecutar el proyecto de Reingeniería basado en el mejoramiento y fortalecimiento del proceso de evaluación de riesgo con énfasis en las siguientes actividades: - Optimización de procedimientos del proceso de evaluación de riesgo; - Cualificación y asignación efectiva del Talento Humano que realiza funciones de análisis de riesgo.</t>
  </si>
  <si>
    <t>Porcentaje de ejecución del proyecto de reingeniería de la Unidad Nacional de Protección</t>
  </si>
  <si>
    <t>((N.º de actividades ejecutadas para la implementación del proceso de reingeniería)/(N.º de actividades programadas para la implementación del proceso de reingeniería))*100</t>
  </si>
  <si>
    <r>
      <rPr>
        <b/>
        <u/>
        <sz val="8"/>
        <rFont val="Calibri"/>
        <family val="2"/>
        <scheme val="minor"/>
      </rPr>
      <t>ENERO:</t>
    </r>
    <r>
      <rPr>
        <sz val="8"/>
        <rFont val="Calibri"/>
        <family val="2"/>
        <scheme val="minor"/>
      </rPr>
      <t xml:space="preserve"> Las actividades planificadas para el mes de enero corresponden al componente administrativo, subcomponente gestión de partes interesadas a través del mecanismo de seguimiento y medición, en la cual consistieron en:
•Dar respuesta a PRRSD recibidas en el Periodo
•Remitir reporte para Presidencia
•Remitir reporte para seguimiento PAI
Logrando un cumplimiento al 100% de las actividades ejecutadas vs programada, permitiendo lograr el trámite de respuestas en los tiempos establecidos de las PQRSD allegadas al proyecto y así mismo en la remisión de reportes a presidencia y Plan de Acción Institucional.  
</t>
    </r>
    <r>
      <rPr>
        <b/>
        <u/>
        <sz val="8"/>
        <rFont val="Calibri"/>
        <family val="2"/>
        <scheme val="minor"/>
      </rPr>
      <t>Febrero</t>
    </r>
    <r>
      <rPr>
        <sz val="8"/>
        <rFont val="Calibri"/>
        <family val="2"/>
        <scheme val="minor"/>
      </rPr>
      <t xml:space="preserve">: FASE DE ALISTAMIENTO - COMPONENTE ADMINISTRATIVO
1.Conformación Equipo técnico Reingeniería 2021 
FASE DE IMPLEMENTACIÓN – COMPONENTE AMINISTRATIVO 
2.PQRSD Resueltas
3.Reporte SIGOB a Presidencia del mes de enero
4.Seguimiento mensual PDT REINGENIERIA
5.Actualización del Link de Transparencia
FASE DE MONITORIZACIÓN
6.Análisis Indicador Solicitudes de Protección actualizado
7.Análisis Indicador SINERGIA días de Evaluación del Riesgo actualizado.
Logrando un cumplimiento al 100% de las 7 actividades ejecutadas vs 7 programadas en los tiempos programados. De la fase de Alistamiento se conformó el equipo de enlaces de reingeniería con alcance a todas las dependencias de la entidad. De la fase de implementación, en relación con la gestión de partes interesadas se atendieron las PQRSD allegadas al proyecto  así como los reportes a Presidencia y Plan de Acción Institucional. También se actualizó el enlace de transparencia con el informe de gestión del proyecto de Reingeniería del mes de enero. 
</t>
    </r>
    <r>
      <rPr>
        <b/>
        <u/>
        <sz val="8"/>
        <rFont val="Calibri"/>
        <family val="2"/>
        <scheme val="minor"/>
      </rPr>
      <t>Marzo:</t>
    </r>
    <r>
      <rPr>
        <sz val="8"/>
        <rFont val="Calibri"/>
        <family val="2"/>
        <scheme val="minor"/>
      </rPr>
      <t xml:space="preserve"> Para el mes de marzo se planificaron las 10 actividades referidas en el numeral 5, durante el periodo fueron reprogramadas las actividades 92 y 109, lo cual se detalla en el numeral 7.5.1. ACTIVIDADES REPROGRAMADAS EN EL PERIODO Las 8 actividades ejecutadas en el periodo (1,3,5, 85, 111, 112, 113 y 114) tuvieron un nivel de ejecución en promedio del 98.75%</t>
    </r>
  </si>
  <si>
    <r>
      <t xml:space="preserve">Durante el mes de </t>
    </r>
    <r>
      <rPr>
        <b/>
        <u/>
        <sz val="8"/>
        <rFont val="Calibri"/>
        <family val="2"/>
        <scheme val="minor"/>
      </rPr>
      <t>abril</t>
    </r>
    <r>
      <rPr>
        <sz val="8"/>
        <rFont val="Calibri"/>
        <family val="2"/>
        <scheme val="minor"/>
      </rPr>
      <t xml:space="preserve"> se ejecutaron siete (7) actividades que representan el 5% del total de actividades del plan detallado de reingeniería . De las ciento once (111) actividades del componente administrativo durante el periodo se ejecutaron seis (6) que representan el 5% del total. De las 6 actividades del componente tecnológico en el periodo se ejecutó una (1) representa el 17%. Durante el periodo no se ejecutaron actividades del componente jurídico. 
Para  </t>
    </r>
    <r>
      <rPr>
        <b/>
        <u/>
        <sz val="8"/>
        <rFont val="Calibri"/>
        <family val="2"/>
        <scheme val="minor"/>
      </rPr>
      <t>mayo</t>
    </r>
    <r>
      <rPr>
        <b/>
        <sz val="8"/>
        <rFont val="Calibri"/>
        <family val="2"/>
        <scheme val="minor"/>
      </rPr>
      <t xml:space="preserve"> se</t>
    </r>
    <r>
      <rPr>
        <sz val="8"/>
        <rFont val="Calibri"/>
        <family val="2"/>
        <scheme val="minor"/>
      </rPr>
      <t xml:space="preserve"> ejecutaron 40.55 actividades de las 45 actividades que se tenían programadas para el periodo obteniendo un porcentaje de avance de cumplimiento del 90.11%.  A nivel de componentes de las 45 actividades ejecutadas, 43 corresponden al componente administrativo, 1 al componente jurídico y 1 componente tecnológico .
Para </t>
    </r>
    <r>
      <rPr>
        <b/>
        <u/>
        <sz val="8"/>
        <rFont val="Calibri"/>
        <family val="2"/>
        <scheme val="minor"/>
      </rPr>
      <t>junio</t>
    </r>
    <r>
      <rPr>
        <sz val="8"/>
        <rFont val="Calibri"/>
        <family val="2"/>
        <scheme val="minor"/>
      </rPr>
      <t xml:space="preserve"> se programaron 27 actividades. 23 actividades se cumplieron al 100% y 4 tuvieron cumplimiento menor al 100% (actividad No. 22 con el 90%, actividad 51 con el 85%, actividad 92 con el 77% y la actividad 125 con el 50%) con un avance de cumplimiento de 26.02 actividades que representa un resultado al indicador del Plan detallado de Trabajo -PDT- en el mes de Junio del 96,37%.</t>
    </r>
  </si>
  <si>
    <t>En julio se programaron 31 actividades. De las cuales 7 actividades no se conocen los avances en el PDT, y no se tuvieron en cuenta para medir el resultado ya que no reportaron la consolidación de seguimiento en la matriz, teniendo así lo siguiente: 
11 actividades se cumplieron al 100%, las actividades No. 35, 38, 43, 44, 45, 134 con el 85%, la actividad 92 con el 77%, las actividades No. 36, 49, 78, 125, 135 con el 50% y la actividad 37 con un avance del 35%. Para ello el porcentaje de cumplimiento de las 24 actividades que se tienen en cuenta para la medición de este indicador durante el periodo fue de 19,74, que representa un nivel de cumplimiento del Plan detallado de Trabajo PDT- en el mes de Julio del 82,25%. 
En agosto se programaron 36 actividades. De las cuales 11 actividades no se conocen los avances en el PDT, y no se tuvieron en cuenta para medir el resultado ya que no reportaron la consolidación de seguimiento en la matriz.
Por ello el porcentaje de cumplimiento de las 25 actividades que se tienen en cuenta para la medición de este indicador durante el periodo fue de 18,61, que representa un nivel de cumplimiento del Plan detallado de Trabajo -PDT- en el mes de Agosto del 74,44%. 
De las 36 actividades que se tenían programadas en el mes de agosto, 11 no fueron reportadas, estas representan el 30.55%.  Se ejecutaron 10 actividades al 100%, que representan el 27.79% y 15 actividades tuvieron una ejecución menor del 100% que representan el 41.66%. 
En septiembre, se programaron 23 actividades que tuvieron un avance del 17,60, que representa un nivel de cumplimiento del Plan detallado de Trabajo -PDT- en el mes de Septiembre del 77%. 
De las 25 actividades ejecutadas en el periodo, 12 que representan el 52% presentan un nivel de avance SATISFACTORIO, 4 que representan el 17% presentan un nivel de avance ACEPTABLE y 7 que representa el 30% presenta nivel de avance en RIESGO.</t>
  </si>
  <si>
    <t>Para octubre se programaron 21 actividades que tuvieron un avance del 18,09, que representa un nivel de cumplimiento del Plan detallado de Trabajo -PDT- en el mes de OCTUBRE del 86,14%. 
De las 21 actividades ejecutadas en el periodo, 13 que representan el 62% presentan un nivel de avance SATISFACTORIO, 5 que representan el 24% presentan un nivel de avance ACEPTABLE y 3 que representan el 14% presenta nivel de avance en RIESGO.
Para el periodo se programaron 16 actividades que tuvieron un avance del 14.46, que representa un nivel de cumplimiento del Plan detallado de Trabajo -PDT- en el mes de NOVIEMBRE del 90.38%. 
Para noviembre de las 16 actividades ejecutadas en el periodo, 10 que representan el 63% presentan un nivel de avance SATISFACTORIO, 5 que representan el 31% presentan un nivel de avance ACEPTABLE y 1 que representan el 6% presenta nivel de avance en RIESGO.
Para el período se programaron 32 actividades que tuvieron un avance del 12,97, que representa un nivel de cumplimiento del Plan detallado de Trabajo -PDT- en el mes de DICIEMBRE del 87,5%.
Para diciembre de las 32 actividades ejecutadas en el período, 19 que representan el 59,38% presentan un nivel de avance SATISFACTORIO,  10 que representan el 31,25% presentan un nivel de avance ACEPTABLE y 3 que representan el 9,38% presentan nivel de avance en RIESGO</t>
  </si>
  <si>
    <t>Se encuentra en ejecución el Plan Detallado de Trabajo Detallado (PDT) de Reingeniería UNP, el cual cuenta con un nivel de avance del 87% a corte del mes de Diciembre del 2021. 
Durante el año 2021 la UNP realizó 10176 evaluaciones de riesgo realizadas en la entidad, de las cuales 9303 fueron realizadas por parte de la Subdirección de Evaluación del Riesgo (SER) y 873 por parte de la Subdirección Especializada de Seguridad y Protección (SESP). 
La SER en el promedio del año 2021 se encuentra por debajo de la meta en 2.38 días y así mismo cerro el año en 70.34 días hábiles estando 5.34 días por debajo de la meta del PND de la vigencia 2021. En cambio, la SESP en el promedio del año tiene 189.45 días por debajo de la meta del PND y cerró la vigencia en tan solo 65.3 días, estando solo a 0.3 de cumplir la meta del PND de la vigencia 2021 de 65 días promedio.
Es importante aclarar varias cosas que se presentaron durante la vigencia 2021 en la SESP, que se realizó un plan de descongestión que tenia represadas evaluaciones del riesgo desde el año 2018 y al mes de noviembre de 2021 se había termino y puesto al día la evaluación del riesgo de esta población, por eso la disminución tan drástica en los tiempos promedio de evaluación del riesgo.</t>
  </si>
  <si>
    <t xml:space="preserve">Las 23 actividades programadas para el periodo, presentan el siguiente avance:
-	19 actividades con cumplimiento promedio de avance del 100%
-	1 actividad con cumplimiento promedio de avance del 75%
-	3 actividades con cumplimiento promedio de avance del 50%
Dando así para este mes un avance de cumplimiento promedio de 21,25%, por lo cual la medición del indicador para el mes de enero da como resultado 92,39%. Es de aclarar que este resultado de cumplimiento del indicador, se obtiene por medio de los rangos de nivel de avance de cada actividad que están definidos en el PDT de reingeniería, posterior a esto se saca una sumatoria de estos niveles de avances de acuerdo con el rango obtenido y al final, para obtener el cálculo del indicador se divide el resultado de esta sumatoria sobre el total de actividades programadas durante el periodo. las recomendaciones, en busca de la mejora continua al cumplimiento del proyecto de Reingeniería: 
1.	Empoderar a los enlaces de reingeniería para que desde su rol generen las alertas internas y al líder de la reingeniería para la toma oportuna de acciones que permitan el cumplimiento de las actividades provistas
2.	Hacer un consolidado de los entregables de las vigencias anteriores con el fin de unificar el criterio y la visión de la reingeniería del equipo de enlaces y poder así empezar a detallar las actividades a desarrollar
Febrero: Para el periodo se programaron 28 actividades, de las cuales 2 se reprograman una vez se obtenga la certificación en la Norma ISO 27001 al momento que la entidad se presente a la auditoría de tercera parte por ente certificador. 2 actividades no tuvieron avance correspondiente al componente administrativo. 
Entonces de las 26 actividades programadas para el periodo, presentan el siguiente avance:
-	21 actividades con cumplimiento promedio de avance del 100%
-	2 actividad con cumplimiento promedio de avance del 75%
-	1 actividades con cumplimiento promedio de avance del 50%
-	2 actividades no tuvieron avance (0%)
Dando así para este mes un avance de cumplimiento promedio de 23%, por lo cual la medición del indicador para el mes de febrero da como resultado 88,46%. Es de aclarar que este resultado de cumplimiento del indicador se obtiene por medio de los rangos de nivel de avance de cada actividad que están definidos en el PDT de reingeniería, posterior a esto se saca una sumatoria de estos niveles de avances de acuerdo con el rango obtenido y al final, para obtener el cálculo del indicador se divide el resultado de esta sumatoria sobre el total de actividades programadas durante el periodo. 
Marzo: Para el periodo se programaron 19 actividades, las cuales, para el periodo, presentan el siguiente avance:
-	13 actividades con cumplimiento promedio de avance del 100%
-	4 actividades con cumplimiento promedio de avance del 85%
-	2 actividad con cumplimiento promedio de avance del 75%
Dando así para este mes un avance de cumplimiento promedio de 17.9%, por lo cual la medición del indicador para el mes de Marzo da como resultado 94.21%. Es de aclarar que este resultado de cumplimiento del indicador, se obtiene por medio de los rangos de nivel de avance de cada actividad que están definidos en el PDT de Reingeniería, posterior a esto se saca una sumatoria de estos niveles de avances de acuerdo con el rango obtenido y al final, para obtener el cálculo del indicador se divide el resultado de esta sumatoria sobre el total de actividades programadas durante el periodo. </t>
  </si>
  <si>
    <t>1. Reducir el tiempo de respuesta promedio entre la aprobación y la implementación de medidas de pro</t>
  </si>
  <si>
    <t xml:space="preserve">1.1 Ejecutar el proyecto de Reingeniería basado en el mejoramiento y fortalecimiento del proceso de </t>
  </si>
  <si>
    <t>2. Liderar la actualización y adecuación de las medidas de prevención y protección con enfoque diferencial con énfasis en la protección colectiva y mecanismos de autoprotección.</t>
  </si>
  <si>
    <t>Porcentaje de colectivos identificados con riesgo extraordinario, extremo o inminente con medidas de protección implementadas.</t>
  </si>
  <si>
    <t>(Número de colectivos con la totalidad de medidas de protección de competencias de la UNP implementadas / Total de colectivos identificados con riesgo extraordinario, extremo o inminente con acto administrativo adoptado por la UNP)*100.</t>
  </si>
  <si>
    <r>
      <t>En</t>
    </r>
    <r>
      <rPr>
        <b/>
        <u/>
        <sz val="8"/>
        <rFont val="Calibri"/>
        <family val="2"/>
        <scheme val="minor"/>
      </rPr>
      <t xml:space="preserve"> enero </t>
    </r>
    <r>
      <rPr>
        <sz val="8"/>
        <rFont val="Calibri"/>
        <family val="2"/>
        <scheme val="minor"/>
      </rPr>
      <t xml:space="preserve">de 2021, se han recibido en la coordinación de implementación de medidas de protección, (167) actos administrativos que ordena implementar medidas colectivas, de los cuales se han implementado a satisfacción (120) actos administrativos, lo que representa un 71,86%.
En </t>
    </r>
    <r>
      <rPr>
        <b/>
        <u/>
        <sz val="8"/>
        <rFont val="Calibri"/>
        <family val="2"/>
        <scheme val="minor"/>
      </rPr>
      <t>febrero</t>
    </r>
    <r>
      <rPr>
        <sz val="8"/>
        <rFont val="Calibri"/>
        <family val="2"/>
        <scheme val="minor"/>
      </rPr>
      <t xml:space="preserve"> de 2021, se han recibido en la coordinación de implementación de medidas de protección, (144) actos administrativos que ordena implementar medidas colectivas, de los cuales se han implementado a satisfacción (108) actos administrativos, lo que representa un 75%.
En </t>
    </r>
    <r>
      <rPr>
        <b/>
        <u/>
        <sz val="8"/>
        <rFont val="Calibri"/>
        <family val="2"/>
        <scheme val="minor"/>
      </rPr>
      <t>marzo</t>
    </r>
    <r>
      <rPr>
        <sz val="8"/>
        <rFont val="Calibri"/>
        <family val="2"/>
        <scheme val="minor"/>
      </rPr>
      <t xml:space="preserve"> de 2021, se han recibido en la coordinación de implementación de medidas de protección, (152) actos administrativos que ordena implementar medidas colectivas, de los cuales se han implementado a satisfacción (108) actos administrativos, lo que representa un 71%.
Fuente: Subdirección de Protección y Subdirección Especializada</t>
    </r>
  </si>
  <si>
    <r>
      <t xml:space="preserve">En abril de </t>
    </r>
    <r>
      <rPr>
        <b/>
        <sz val="8"/>
        <rFont val="Calibri"/>
        <family val="2"/>
        <scheme val="minor"/>
      </rPr>
      <t>2021</t>
    </r>
    <r>
      <rPr>
        <sz val="8"/>
        <rFont val="Calibri"/>
        <family val="2"/>
        <scheme val="minor"/>
      </rPr>
      <t xml:space="preserve">, se han recibido en la coordinación de implementación de medidas de protección, (158) actos administrativos que ordena implementar medidas colectivas, de los cuales se han implementado a satisfacción (109) actos administrativos, lo que representa un 69%.
En </t>
    </r>
    <r>
      <rPr>
        <b/>
        <sz val="8"/>
        <rFont val="Calibri"/>
        <family val="2"/>
        <scheme val="minor"/>
      </rPr>
      <t>mayo</t>
    </r>
    <r>
      <rPr>
        <sz val="8"/>
        <rFont val="Calibri"/>
        <family val="2"/>
        <scheme val="minor"/>
      </rPr>
      <t xml:space="preserve"> de 2021, se han recibido en la coordinación de implementación de medidas de protección, (175) actos administrativos que ordena implementar medidas colectivas, de los cuales se han implementado a satisfacción (110) actos administrativos, lo que representa un 62,86%.
En </t>
    </r>
    <r>
      <rPr>
        <b/>
        <sz val="8"/>
        <rFont val="Calibri"/>
        <family val="2"/>
        <scheme val="minor"/>
      </rPr>
      <t>junio</t>
    </r>
    <r>
      <rPr>
        <sz val="8"/>
        <rFont val="Calibri"/>
        <family val="2"/>
        <scheme val="minor"/>
      </rPr>
      <t xml:space="preserve"> de 2021, se han recibido en la coordinación de implementación de medidas de protección, (164) actos administrativos que ordenan implementar medidas colectivas, de los cuales se han implementado a satisfacción (121) actos administrativos, lo que representa un 73,78%.
Fuente: Subdirección de Protección y Subdirección Especializada</t>
    </r>
  </si>
  <si>
    <t>En julio de 2021, se han recibido en la coordinación de implementación de medidas de protección, (175) actos administrativos que ordenan implementar medidas colectivas, de los cuales se han implementado a satisfacción (125) actos administrativos, lo que representa un 71,43%.
Fuente: Subdirección de Protección y Subdirección Especializada
En agosto de 2021, se han recibido en la coordinación de implementación de medidas de protección, (206) actos administrativos que ordenan implementar medidas colectivas, de los cuales se han implementado a satisfacción (143) actos administrativos, lo que representa un 69,42%.
Fuente: Subdirección de Protección y Subdirección Especializada.
En septiembre de 2021, se han recibido para implementar medidas de protección, (226) actos administrativos que ordenan implementar medidas colectivas, de los cuales se han implementado a satisfacción (148) actos administrativos, lo que representa un 65,49%
Fuente: Subdirección de Protección y Subdirección Especializada</t>
  </si>
  <si>
    <t>En octubre de 2021, se han recibido para implementar medidas de protección, (230) actos administrativos que ordenan implementar medidas colectivas, de los cuales se han implementado a satisfacción (150) actos administrativos, lo que representa un 65,22%
En noviembre de 2021, se han recibido  (232) actos administrativos que ordenan implementar medidas colectivas, de los cuales se han implementado a satisfacción (150) actos administrativos, lo que representa un 64,66%
En diciembre de 2021, se han recibido  (245) actos administrativos que ordenan implementar medidas colectivas, de los cuales se han implementado a satisfacción (165) actos administrativos, lo que representa un 67,35%
Fuente: Subdirección de Protección y Subdirección Especializada</t>
  </si>
  <si>
    <t>Al finalizar la vigencia 2021, se han recibido  (245) actos administrativos que ordenan implementar medidas colectivas, de los cuales se han implementado a satisfacción (165) actos administrativos, lo que representa un 67,35%</t>
  </si>
  <si>
    <t xml:space="preserve">En enero de 2022, se recibieron (219) actos administrativos que ordenan implementar medidas colectivas, de los cuales se han implementado a satisfacción (157) actos administrativos, lo que representa un 71,69%.
En febrero de 2022, se recibieron (224) actos administrativos que ordenan implementar medidas colectivas, de los cuales se han implementado a satisfacción (162) actos administrativos, lo que representa un 72,32%.
En marzo de 2022, se recibieron (250) actos administrativos que ordenan implementar medidas colectivas, de los cuales se han implementado a satisfacción (165) actos administrativos, lo que representa un 66%.
En el mes de marzo de 2022, no se implementaron actos administrativos por parte de la Subdirección de Protección.
</t>
  </si>
  <si>
    <t>2.1 fortalecimiento e implementación de la ruta de protección colectiva.</t>
  </si>
  <si>
    <t xml:space="preserve">Porcentaje de implementación de las medias de protección Colectiva (Ruta de Protección Colectiva) </t>
  </si>
  <si>
    <t>((N.º de resoluciones implementadas de colectivos de las vigencias 2013 al 2020)/(N.º de resoluciones colectivas aprobadas según acto administrativo de las vigencias 2013 al 2020))*100</t>
  </si>
  <si>
    <t>Este es un indicador de reporte semestral en el Plan de acción Institucional, por tal motivo el siguiente reporte se hará al finalizar el primer semestre de la vigencia 2021</t>
  </si>
  <si>
    <t>A junio del año 2021, se han recibido en la coordinación de implementación de medidas de protección, ciento sesenta y cuatro (164) actos administrativos que ordena implementar medidas colectivas, de los cuales se han implementado a satisfacción ciento veintiún (121) actos administrativos.
Se logró un porcentaje de cumplimiento del 73,78% de la implementación de las medidas otorgadas a las personas beneficiarias de la ruta de protección colectiva.</t>
  </si>
  <si>
    <t>Este es un indicador de reporte semestral en el Plan de acción Institucional, por tal motivo el siguiente reporte se hará al finalizar el segundo semestre de la vigencia 2021</t>
  </si>
  <si>
    <t>A diciembre del año 2021, se han recibido en la coordinación de implementación de medidas de protección, doscientos once (211) actos administrativos que ordena implementar medidas colectivas, de los cuales se han implementado a satisfacción ciento cincuenta y tres (153) actos administrativos. 
No se realizaron comunicaciones internas a la Subdirección de Protección ni a la Oficina de Planeación e Información, solicitando recursos, puesto que, para el mes de septiembre se asignaron $1.207.000.000 y para el mes de noviembre asignaron $2.000.000.000, recursos de funcionamiento a través de 03-09-01-001 MEDIDAS DE PROTECCIÓN UNP BLINDAJE ARQUITECTÓNICO - ENFOQUE DIFERENCIAL.
Es importante mencionar, que los recursos del proyecto de inversión N°2018011001174, referente a la “implementación de la Ruta de Protección Colectiva de la UNP a Nivel Nacional fueron los $12.000.000.000, asignados en el mes de octubre.
Durante la vigencia se han comprometido $7.705.072.445, teniendo en cuenta que se ha incrementado la demanda de actos administrativos colectivos.</t>
  </si>
  <si>
    <t>Se logró un porcentaje de cumplimiento del 72,51% de la implementación de las medidas otorgadas a las personas beneficiarias de la ruta de protección colectiva.</t>
  </si>
  <si>
    <t>Este es un indicador de reporte semestral en el Plan de acción Institucional, por tal motivo el siguiente reporte se hará al finalizar el primer semestre de la vigencia 2022</t>
  </si>
  <si>
    <t>2. Liderar la actualización y adecuación de las medidas de prevención y protección con enfoque difer</t>
  </si>
  <si>
    <t>2.2 Promover cursos como mecanismo de participación a los grupos y comunidades para la construcción de medidas de protección con enfoque diferencial.</t>
  </si>
  <si>
    <t>Porcentaje de cursos de Autoprotección realizados a colectivos con enfoque étnico</t>
  </si>
  <si>
    <t>((N.º. total de cursos de autoprotección realizados a colectivos con enfoque étnico) / (N.º total de  cursos a colectivos con enfoque étnico aprobados según acto administrativo))*100</t>
  </si>
  <si>
    <t>Durante el primer semestre del año 2021 se recibieron   treinta y cinco    solicitudes de  charlas de Auto protección y Auto seguridad  con enfoque diferencial dirigida a  los diferentes grupos poblacionales de  responsabilidad  de la Unidad Nacional de Protección,  de las  cuales  se capacito a 653 personas.
En consecuencia, de las solicitudes allegadas a la coordinación, solamente una corresponde   a línea de enfoque diferencial de mujeres lideresas y defensoras; En la cual se capacito a 21 mujeres del presente grupo poblacional.</t>
  </si>
  <si>
    <t xml:space="preserve">Durante el segundo semestre del año 2021, no se ejecutaron charlas de auto seguridad y autoprotección con enfoque diferencial individual y colectivo a mujeres lideresas y defensoras.  </t>
  </si>
  <si>
    <t>Este es un indicador a demanda, y se ejecutaron de manera efectiva las medidas preventivas tendientes en dictar charlas de Auto seguridad y Auto protección con enfoque diferencial a la población objeto del programa.</t>
  </si>
  <si>
    <t xml:space="preserve">2.2 Promover cursos como mecanismo de participación a los grupos y comunidades para la construcción </t>
  </si>
  <si>
    <t>3. Incorporar el análisis de contexto como mecanismo para la identificación anticipada o temprana de las amenazas, riesgos y vulnerabilidades de las poblaciones objeto.</t>
  </si>
  <si>
    <t>Porcentaje de municipios con diagnósticos focalizados de riesgo, proyección de escenarios de riesgo, y planes de prevención y contingencia apoyados técnicamente por la UNP.</t>
  </si>
  <si>
    <t>El indicador del Grupo de Análisis Estratégico Poblacional -GAEP-, periodo
comprendido entre 01 de enero al 31 de marzo de 2021, indica que 158 municipios
priorizados por el PAO, se logró adelantar 40 municipios con diagnóstico focalizado de
riesgo, proyección de escenarios de riesgo o planes de prevención y contingencia
apoyados técnicamente por la UNP; lo cual representa un 25,31% de la meta
establecida, el GAEP realizó de manera oportuna la construcción de 40 Análisis
Regionales de Riesgo A2R. Estos documentos consisten en proporcionar información
específica ofreciendo conclusiones que faciliten la correcta toma de decisiones al
afrontar el fenómeno de estudio, teniendo en cuenta variables de criminalidad
(homicidios, amenazas, atentados y presencia de grupos armados y cultivos ilícitos),
así como, factores socioeconómicos que impactan en el territorio, cumpliendo con el
producto establecido en el Plan de Acción Institucional PAI.</t>
  </si>
  <si>
    <t>El indicador del Grupo de Análisis Estratégico Poblacional -GAEP-, periodo comprendido entre 01 de abril al 30 de junio de 2021, indica que existen 158 municipios priorizados por el PAO, lográndose adelantar 40 municipios con diagnóstico focalizado
de riesgo, proyección de escenarios de riesgo o planes de prevención y contingencia apoyados técnicamente por la UNP; lo cual representa un 25,31% de la meta establecida.
El GAEP realizó de manera oportuna la construcción de 40 Análisis Regionales de
Riesgo (en adelante A2R) durante el segundo trimestre del año 2021 llegando a un total
de 80 A2R, lo que representa un 50,62% del total del cumplimiento del indicador. Estos
documentos proporcionan información específica, ofreciendo conclusiones que faciliten
la correcta toma de decisiones al afrontar el fenómeno de estudio, teniendo en cuenta
variables de criminalidad (homicidios, amenazas, atentados y presencia de grupos
armados y cultivos ilícitos); así como, factores socioeconómicos que impactan en el
territorio, cumpliendo con el producto establecido en el Plan de Acción Institucional PAI.
Al finalizar el II Trimestre de 2021, se tienen 80 municipios con diagnóstico focalizado de riesgo cumpliendo así con el 50,6% de la meta para el 2021.</t>
  </si>
  <si>
    <t>El indicador del Grupo de Análisis Estratégico Poblacional -GAEP-, periodo comprendido entre 01 de julio al 30 de septiembre de 2021, indica que 158 municipios priorizados por el PAO, se logró adelantar 40 municipios con diagnóstico focalizado de
riesgo, proyección de escenarios de riesgo o planes de prevención y contingencia apoyados técnicamente por la UNP; lo cual representa un 25,31% de la meta
establecida, el GAEP realizó de manera oportuna la construcción de 40 Análisis Regionales de Riesgo A2R durante el segundo trimestre del año 2021 llegando a un total de 120 Análisis Regionales del Riesgo A2R lo que representa un 75,94% del total del cumplimiento del indicador. Estos documentos consisten en proporcionar información específica ofreciendo conclusiones que faciliten la correcta toma de
decisiones al afrontar el fenómeno de estudio, teniendo en cuenta variables de criminalidad (homicidios, amenazas, atentados y presencia de grupos armados y cultivos ilícitos), así como, factores socioeconómicos que impactan en el territorio,
cumpliendo con el producto establecido en el Plan de Acción Institucional PAI.</t>
  </si>
  <si>
    <t xml:space="preserve">El indicador del Grupo de Análisis Estratégico Poblacional -GAEP-, periodo comprendido entre 01 de octubre al 31 de diciembre de 2021, indica que 158 municipios priorizados por el Plan de Acción Oportuna PAO, se logró adelantar 38 municipios con diagnóstico focalizado de riesgo, proyección de escenarios de riesgo o planes de prevención y contingencia apoyados técnicamente por la UNP; lo cual representa un 24,05% de la meta establecida, el GAEP realizó de manera oportuna la construcción de 38 Análisis Regionales de Riesgo A2Rdurante el cuarto trimestre del año 2021 llegando a un total de 158 Análisis Regionales del Riesgo A2R lo que representa un 100% del total del cumplimiento del indicador. Estos documentos consisten en proporcionar información específica ofreciendo conclusiones que faciliten la correcta toma de decisiones al afrontar el fenómeno de estudio, teniendo en cuenta variables de criminalidad (homicidios, amenazas, atentados y presencia de grupos armados y cultivos ilícitos), así como, factores socioeconómicos que impactan en el territorio, cumpliendo con el producto establecido en el Plan de Acción Institucional PAI. </t>
  </si>
  <si>
    <t>Se adelanto el diagnóstico en los 158 municipios que fueron priorizados por el Plan de Acción Oportuna PAO, sirviendo como elemento orientador para la articulación del componente de prevención y protección.</t>
  </si>
  <si>
    <t>Para el I trimestre de 2022, de 158 municipios priorizados por el PAO, se logró adelantar 40 municipios con diagnóstico focalizado de riesgo, proyección de escenarios de riesgo o planes de prevención y contingencia apoyados técnicamente
por la UNP; lo cual representa un 25,31% de la meta acumulada que al fin de la vigencia está establecida en el 100%.  Estos documentos consisten en proporcionar información específica ofreciendo conclusiones que faciliten la correcta toma de decisiones al afrontar el fenómeno de estudio, teniendo en cuenta variables de criminalidad (homicidios, amenazas, atentados y presencia de grupos armados y cultivos ilícitos), así como, factores socioeconómicos que impactan en el territorio, cumpliendo con el producto establecido en el Plan de Acción Institucional PAI.</t>
  </si>
  <si>
    <t>3.1 Reuniones técnicas con el equipo del Plan de Acción Oportuna (Min Interior) para coordinar metodologías de priorización.</t>
  </si>
  <si>
    <t>Porcentaje de reuniones técnicas realizadas con el equipo del Plan de Acción Oportuna (Min Interior) a las que asiste la Unidad Nacional de Protección</t>
  </si>
  <si>
    <t>(Número de reuniones técnicas con el equipo del Plan de Acción Oportuna (Min Interior) a las que asiste la UNP/Número de Reuniones Técnicas con el equipo del Plan de Acción Oportuna (Min Interior) a las que se convoca a la UNP)*100</t>
  </si>
  <si>
    <t>En el primer trimestre de 2021 la UNP fue convocada a dos reuniones de tipo técnicas con el equipo del Plan de Acción Oportuna, de la siguiente manera: Una reunión se adelantó el 22 de febrero en la Sala Estratégica de la Policía Nacional para hacer seguimiento al componente operativo del PAO; la otra reunión se adelantó el 16 de marzo de manera virtual, para hacer seguimiento al componente operativo del PAO.</t>
  </si>
  <si>
    <t xml:space="preserve">En el segundo trimestre la UNP fue convocada a una reunión de tipo técnicas con el equipo del Plan de Acción Oportuna. La sesión se adelantó el 20 de abril en la sala estratégica de la Policía Nacional, y contó con la participación de:  Viceministro de Defensa Nacional - Director de Seguridad Ciudadana Policía Nacional - Delegado Ministerio del Interior - Comandante CELIT DIJIN - Comandantes de departamento de los municipios priorizados PAO - Comandantes de Unidades del Ejército Nacional en las zonas priorizadas - Unidad Especial de Investigación - Fiscalía General de la Nación. La reunión no generó compromisos específicos para la UNP. </t>
  </si>
  <si>
    <t>En el tercer trimestre la UNP fue convocada a cuatro reuniones de tipo técnicas con el equipo del Plan de Acción Oportuna. La sesiones se adelantaron en las siguientes fechas: 12/07/21; 23/07/21; 13/08/21; y, 06/09/21. 
Es importante señalar que en este periodo suceden tres temas de interés:
1)	Ingresó a moderar el PAO Operativo los señores viceministros de Defensa y del Interior Dra. Sandra Alzate y Dr. Juan Pablo Diazgranados, respectivamente.
2)	También que se realizó una nueva priorización de municipios pasando de 29 a 32, y
3)	Se dio la firma del Decreto 1138 de 2021, con el cual se formaliza el comité del PAO Social y el Comité del PAO Operativo.</t>
  </si>
  <si>
    <t>En el cuarto trimestre, la UNP fue convocada a dos reuniones con el equipo de Plan de Acción Oportuna, las cuales fueron adelantadas el 05 de octubre y el 23 de diciembre de 2021, donde se abordaron los siguientes temas de interés:
   - Socialización de las actividades y resultados realizados por la fuerza pública y la Fiscalía General de la Nación frente a los hechos contra lideres sociales.
   - Socialización de las actividades de UNP en cuanto a actividades de prevención y protección en los municipios priorizados dentro del PAO.</t>
  </si>
  <si>
    <t>La Unidad Nacional de Protección participo en todas las reuniones convocadas por el Plan de Acción Oportuna PAO, alcanzando de esta manera con un porcentaje de cumplimiento de 100%</t>
  </si>
  <si>
    <t>Socialización de las actividades y resultados realizados por la fuerza pública y Fiscalía General de la Nación - FGN frente a los hechos contra lideres sociales.
Socialización de las actividades de UNP en cuanto a actividades de prevención y protección en los municipios priorizados dentro del PAO (Plan de Acción Oportuna).</t>
  </si>
  <si>
    <t>3. Incorporar el análisis de contexto como mecanismo para la identificación anticipada o temprana de</t>
  </si>
  <si>
    <t>3.1 Reuniones técnicas con el equipo del Plan de Acción Oportuna (Min Interior) para coordinar metod</t>
  </si>
  <si>
    <t>3.3 Fortalecimiento de las capacidades de recolección y procesamiento de información cualitativa y cuantitativa de los municipios priorizados.</t>
  </si>
  <si>
    <t>Municipios con diagnóstico focalizados de riesgo, proyección de escenarios de riesgo o planes de prevención y contingencia apoyados técnicamente por la Unidad Nacional de Protección</t>
  </si>
  <si>
    <t>Número de municipios con diagnóstico focalizados de riesgo, proyección de escenarios de riesgo o planes de prevención y contingencia apoyados técnicamente por la UNP.</t>
  </si>
  <si>
    <r>
      <t xml:space="preserve">Para </t>
    </r>
    <r>
      <rPr>
        <b/>
        <u/>
        <sz val="8"/>
        <rFont val="Calibri"/>
        <family val="2"/>
        <scheme val="minor"/>
      </rPr>
      <t>Enero</t>
    </r>
    <r>
      <rPr>
        <sz val="8"/>
        <rFont val="Calibri"/>
        <family val="2"/>
        <scheme val="minor"/>
      </rPr>
      <t xml:space="preserve"> de 2021, indica que, de la meta establecida de un municipio con diagnóstico focalizado de riesgo, proyección de escenarios de riesgo o planes de prevención y contingencia apoyados técnicamente por la UNP; el GAEP realizó de manera oportuna la construcción del DIAGNÓSTICO FOCALIZADO DIFERENCIAL COMPORTAMIENTO DE LAS PUBLICACIONES INTIMIDATORIAS Y LA AFECTACIÓN AL PROGRAMA DE PREVENCIÓN Y PROTECCIÓN DE LA UNP. Este documento consiste en proporcionar información específica ofreciendo conclusiones que faciliten la correcta toma de decisiones al afrontar el fenómeno de estudio, teniendo en cuenta variables de criminalidad (homicidios, amenazas, atentados, presencia de grupos armados y cultivos ilícitos), así como, factores socioeconómicos que impactan en el territorio. De igual manera se llevaron a cabo la elaboración de análisis regionales de riesgo solicitados por los analistas de riesgo colectivo e individual para los cuales se desarrolló una radiografía territorial sobre la situación actual, cumpliendo con el producto establecido en el Plan de Acción Institucional PAI.
Para  </t>
    </r>
    <r>
      <rPr>
        <b/>
        <u/>
        <sz val="8"/>
        <rFont val="Calibri"/>
        <family val="2"/>
        <scheme val="minor"/>
      </rPr>
      <t>febrero</t>
    </r>
    <r>
      <rPr>
        <sz val="8"/>
        <rFont val="Calibri"/>
        <family val="2"/>
        <scheme val="minor"/>
      </rPr>
      <t xml:space="preserve"> de 2021, indica que, de la meta establecida de un municipio con diagnóstico focalizado de riesgo, proyección de escenarios de riesgo o planes de prevención y contingencia apoyados técnicamente por la UNP; el GAEP realizó de manera oportuna la construcción del DIAGNÓSTICO FOCALIZADO DIFERENCIAL
PUBLICACIONES INTIMIDATORIAS DE LAS DENOMINADAS ÁGUILAS NEGRAS.
Este documento consiste en proporcionar información específica, ofreciendo
conclusiones que faciliten la correcta toma de decisiones al afrontar el fenómeno de
estudio, teniendo en cuenta variables de criminalidad (homicidios, amenazas, atentados,
presencia de grupos armados y cultivos ilícitos), así como, factores socioeconómicos que
impactan en el territorio. De igual manera se llevaron a cabo la elaboración de análisis
regionales de riesgo solicitados por los analistas de riesgo colectivo e individual para los
cuales se desarrolló una radiografía territorial sobre la situación actual, cumpliendo con
el producto establecido en el Plan de Acción Institucional PAI.
</t>
    </r>
    <r>
      <rPr>
        <b/>
        <u/>
        <sz val="8"/>
        <rFont val="Calibri"/>
        <family val="2"/>
        <scheme val="minor"/>
      </rPr>
      <t>Marzo:</t>
    </r>
    <r>
      <rPr>
        <sz val="8"/>
        <rFont val="Calibri"/>
        <family val="2"/>
        <scheme val="minor"/>
      </rPr>
      <t xml:space="preserve"> El indicador del Grupo de Análisis Estratégico Poblacional -GAEP-, periodo
comprendido entre 01 al 31 de Marzo de 2021, indica que, de la meta establecida de
un municipio con diagnóstico focalizado de riesgo, proyección de escenarios de riesgo
o planes de prevención y contingencia apoyados técnicamente por la UNP; el GAEP
realizó de manera oportuna la construcción del DIAGNÓSTICO FOCALIZADO
DIFERENCIAL LA MUJER EN EL PROGRAMA DE PREVENCIÓN Y PROTECCIÓN
DE LA UNP. Este documento consiste en proporcionar información específica,
ofreciendo conclusiones que faciliten la correcta toma de decisiones al afrontar el
fenómeno de estudio, teniendo en cuenta variables de criminalidad (homicidios,
amenazas, atentados, presencia de grupos armados y cultivos ilícitos), así como,
factores socioeconómicos que impactan en el territorio. De igual manera se llevaron a
cabo la elaboración de análisis regionales de riesgo solicitados por los analistas de
riesgo colectivo e individual para los cuales se desarrolló una radiografía territorial sobre
la situación actual, cumpliendo con el producto establecido en el Plan de Acción
Institucional PAI.</t>
    </r>
  </si>
  <si>
    <r>
      <t xml:space="preserve">En </t>
    </r>
    <r>
      <rPr>
        <b/>
        <sz val="8"/>
        <rFont val="Calibri"/>
        <family val="2"/>
        <scheme val="minor"/>
      </rPr>
      <t>abril</t>
    </r>
    <r>
      <rPr>
        <sz val="8"/>
        <rFont val="Calibri"/>
        <family val="2"/>
        <scheme val="minor"/>
      </rPr>
      <t xml:space="preserve"> de la meta establecida de un municipio con diagnóstico focalizado de riesgo, proyección de escenarios de riesgo o planes de prevención y contingencia apoyados técnicamente por la UNP; el GAEP realizó de manera oportuna la construcción del DIAGNÓSTICO FOCALIZADO DIFERENCIAL SOBRE LA SITUACIÓN Y CARACTERÍSTICAS DEL ANÁLISIS DE RIESGO COLECTIVO EN EL pppUNP. Este documento consiste en proporcionar información específica, ofreciendo conclusiones que faciliten la correcta toma de decisiones al afrontar el fenómeno de estudio, teniendo en cuenta variables de criminalidad (homicidios, amenazas, atentados, presencia de grupos armados y cultivos ilícitos), así como, factores socioeconómicos que impactan en el territorio. De igual manera se llevaron a cabo la elaboración de análisis regionales de riesgo solicitados por los analistas de riesgo colectivo e individual para los cuales se desarrolló una radiografía territorial sobre la situación actual, cumpliendo con el producto establecido en el Plan de Acción Institucional PAI.
En </t>
    </r>
    <r>
      <rPr>
        <b/>
        <sz val="8"/>
        <rFont val="Calibri"/>
        <family val="2"/>
        <scheme val="minor"/>
      </rPr>
      <t>mayo</t>
    </r>
    <r>
      <rPr>
        <sz val="8"/>
        <rFont val="Calibri"/>
        <family val="2"/>
        <scheme val="minor"/>
      </rPr>
      <t xml:space="preserve"> de 2021, de la meta establecida de un municipio con diagnóstico focalizado de riesgo, proyección de escenarios de riesgo o planes de prevención y contingencia apoyados técnicamente por la UNP; el GAEP
realizó de manera oportuna la construcción del DIAGNÓSTICO FOCALIZADO DIFERENCIAL SOBRE LA ACTIVIDAD DE PREVENCIÓN EN LA UNP. Este documento consiste en proporcionar información específica, ofreciendo conclusiones que faciliten la correcta toma de decisiones al afrontar el fenómeno de estudio, teniendo
en cuenta variables de criminalidad (homicidios, amenazas, atentados, presencia de grupos armados y cultivos ilícitos), así como, factores socioeconómicos que impactan en el territorio. De igual manera se llevaron a cabo la elaboración de análisis regionales de riesgo solicitados por los analistas de riesgo colectivo e individual para los cuales se desarrolló una radiografía territorial sobre la situación actual, cumpliendo con el producto establecido en el Plan de Acción Institucional PAI.
En </t>
    </r>
    <r>
      <rPr>
        <b/>
        <sz val="8"/>
        <rFont val="Calibri"/>
        <family val="2"/>
        <scheme val="minor"/>
      </rPr>
      <t>junio</t>
    </r>
    <r>
      <rPr>
        <sz val="8"/>
        <rFont val="Calibri"/>
        <family val="2"/>
        <scheme val="minor"/>
      </rPr>
      <t xml:space="preserve"> de 2021, de la meta establecida de un municipio con diagnóstico focalizado de riesgo, proyección de escenarios de riesgo o planes de prevención y contingencia apoyados técnicamente por la UNP; el GAEP realizó de manera oportuna la construcción del DIAGNÓSTICO FOCALIZADO DIFERENCIAL REGIÓN DE HUILA, CAQUETÁ Y PUTUMAYO. Este documento consiste en proporcionar información específica, ofreciendo conclusiones que faciliten la correcta toma de decisiones al afrontar el fenómeno de estudio, teniendo en cuenta variables de criminalidad (homicidios, amenazas, atentados, presencia de grupos armados y cultivos ilícitos), así como, factores socioeconómicos que impactan en el territorio. De igual manera se llevaron a cabo la elaboración de análisis regionales de riesgo solicitados por los analistas de riesgo colectivo e individual para los cuales se desarrolló una radiografía territorial sobre la situación actual, cumpliendo con el producto establecido en el Plan de Acción Institucional PAI.
Es importante precisar que a junio se tienen acumulados 6  un municipio con diagnóstico focalizado de riesgo.</t>
    </r>
  </si>
  <si>
    <t>En julio de 2021, se realizó de manera oportuna diagnóstico focalizado de riesgo, proyección de escenarios de riesgo o planes de prevención y contingencia apoyados técnicamente por la UNP; el GAEP realizó de manera oportuna la construcción del DIAGNÓSTICO FOCALIZADO DIFERENCIAL REGIÓN DEL BAJO CAUCA ANTIOQUEÑO. Este documento consiste en proporcionar información específica, ofreciendo conclusiones que faciliten la correcta toma de decisiones al afrontar el fenómeno de estudio, teniendo en cuenta variables de criminalidad (homicidios, amenazas, atentados, presencia de grupos  armados y cultivos ilícitos), así como, factores socioeconómicos que impactan en el territorio. De igual manera se llevaron a cabo la elaboración de análisis regionales de riesgo solicitados por los analistas de riesgo colectivo e individual para los cuales se desarrolló una radiografía territorial sobre la situación actual, cumpliendo con el producto establecido en el Plan de Acción Institucional PAI.
En agosto de 2021, indica que, de la meta establecida de un municipio con diagnóstico focalizado de riesgo, proyección de escenarios de riesgo o planes de prevención y contingencia apoyados técnicamente por la UNP; el GAEP realizó de manera oportuna la construcción del DIAGNÓSTICO FOCALIZADO DIFERENCIAL: ACTIVIDAD DE LA UNP CON RELACIÓN A LA POBLACIÓN NO. 8 “PERIODISTAS Y COMUNICADORES SOCIALES”. Este documento consiste en proporcionar información específica, ofreciendo conclusiones que faciliten la correcta toma de decisiones al afrontar el fenómeno de estudio, teniendo en cuenta variables de criminalidad (homicidios, amenazas, atentados, presencia de grupos armados y cultivos ilícitos), así como, factores socioeconómicos que impactan en el territorio. De igual manera se llevaron a cabo la elaboración de análisis regionales de riesgo solicitados por los analistas de riesgo colectivo e individual para los cuales se desarrolló una radiografía territorial sobre la situación actual, cumpliendo con el producto establecido en el Plan de Acción Institucional PAI.
En septiembre de 2021,  de la meta establecida de un municipio con diagnóstico focalizado de riesgo, proyección de escenarios de riesgo o planes de prevención y contingencia apoyados técnicamente por la UNP; el GAEP realizó de manera oportuna la construcción del DIAGNÓSTICO FOCALIZADO DIFERENCIAL: GESTIÓN DEL ANÁLISIS DE RIESGO COLECTIVO EN EL pppUNP”. Este documento consiste en proporcionar información específica, ofreciendo conclusiones que faciliten la correcta toma de decisiones al afrontar el fenómeno de estudio, teniendo en cuenta variables de criminalidad (homicidios, amenazas, atentados, presencia de grupos armados y cultivos ilícitos), así como, factores socioeconómicos que impactan en el territorio. De igual manera se llevaron a cabo la elaboración de análisis regionales de riesgo solicitados por los analistas de riesgo colectivo e individual para los cuales se desarrolló una radiografía territorial sobre la situación actual, cumpliendo con el producto establecido en el Plan de Acción Institucional PAI.</t>
  </si>
  <si>
    <t>En octubre de 2021, se realizó de manera oportuna la construcción del DIAGNÓSTICO FOCALIZADO DIFERENCIAL: SITUACIÓN DE LOS CANDIDATOS A LOS CONSEJOS LOCALES Y MUNICIPALES DE LA JUVENTUD”. Este documento consiste en proporcionar información específica, ofreciendo conclusiones que faciliten la correcta toma de decisiones al afrontar el fenómeno de estudio, teniendo en cuenta variables de criminalidad (homicidios, amenazas, atentados, presencia de grupos armados y cultivos ilícitos), así como, factores socioeconómicos que impactan en el territorio. De igual manera se llevaron a cabo la elaboración de análisis regionales de riesgo solicitados por los analistas de riesgo colectivo e individual para los cuales se desarrolló una radiografía territorial sobre la situación actual, cumpliendo con el producto establecido en el Plan de Acción Institucional PAI.
En noviembre de 2021, se realizó de manera oportuna la construcción del DIAGNÓSTICO FOCALIZADO DIFERENCIAL: ANÁLISIS DE VARIABLES - PRESENCIA DE COMUNIDADES INDÍGENAS Y PROTECCIÓN A COLECTIVOS POR EL PPPUNP”. Este documento consiste en proporcionar información específica, ofreciendo conclusiones que faciliten la correcta toma de decisiones al afrontar el fenómeno de estudio, teniendo en cuenta variables de criminalidad (homicidios, amenazas, atentados, presencia de grupos armados y cultivos ilícitos), así como, factores socioeconómicos que impactan en el territorio. De igual manera se llevaron a cabo la elaboración de análisis regionales de riesgo solicitados por los analistas de riesgo colectivo e individual para los cuales se desarrolló una radiografía territorial sobre la situación actual, cumpliendo con el producto establecido en el Plan de Acción Institucional PAI.
En diciembre de 2021, se realizó de manera oportuna la construcción del DIAGNÓSTICO FOCALIZADO DIFERENCIAL: “CARACTERIZACIÓN DE LA AMENAZA”. Este documento consiste en proporcionar información específica, ofreciendo conclusiones que faciliten la correcta toma de decisiones al afrontar el fenómeno de estudio, teniendo en cuenta variables de criminalidad (homicidios, amenazas, atentados, presencia de grupos armados y cultivos ilícitos), así como, factores socioeconómicos que impactan en el territorio. De igual manera se llevaron a cabo la elaboración de análisis regionales de riesgo solicitados por los analistas de riesgo colectivo e individual para los cuales se desarrolló una radiografía territorial sobre la situación actual, cumpliendo con el producto establecido en el Plan de Acción Institucional PAI.</t>
  </si>
  <si>
    <t>Para 2021, se realizaron 12 Diagnósticos focalizados de riesgos a los Municipios asistidos técnicamente por la  Unidad Nacional de Protección UNP,  aportando a la formulación  e interpretación coherente y sustentada sobre la forma como opera la violencia a través de un conjunto de supuestos que representan el comportamiento futuro del riesgo.</t>
  </si>
  <si>
    <t>En enero de 2022, se realizó de manera oportuna la construcción del DIAGNÓSTICO FOCALIZADO DIFERENCIAL: “SITUACIÓN DEL DEPARTAMENTO DE ARAUCA”.
Febrero de 2022, se realizó de manera oportuna la construcción del DIAGNÓSTICO FOCALIZADO DIFERENCIAL: “IMPACTO ESTRATÉGICO DEL TERRITORIO DE CAQUETÁ Y PUTUMAYO”.
Marzo de 2022, se realizó de manera oportuna la construcción del DIAGNÓSTICO FOCALIZADO DIFERENCIAL: “ANÁLISIS DE LOS ESCENARIOS DE RIESGO PARA LA POBLACIÓN EXCOMBATIENTES EN EL MARCO DE LOS ACUERDOS DE PAZ”.
Estos documentos proporcionan información específica, ofreciendo conclusiones que faciliten la correcta toma de decisiones al afrontar el fenómeno de estudio, teniendo en cuenta variables de criminalidad (homicidios, amenazas, atentados, presencia de grupos armados y cultivos ilícitos), así como, factores socioeconómicos que impactan en el territorio. De igual manera, se llevaron a cabo la elaboración de análisis regionales de riesgo solicitados por los analistas de riesgo colectivo e individual para los cuales se desarrolló una radiografía territorial sobre la situación actual, cumpliendo con el producto establecido en el Plan de Acción Institucional .</t>
  </si>
  <si>
    <t>3.3 Fortalecimiento de las capacidades de recolección y procesamiento de información cualitativa y c</t>
  </si>
  <si>
    <t>V. Pacto por la Ciencia, la Tecnología y la Innovación: un sistema para construir el conocimiento de la Colombia del futuro</t>
  </si>
  <si>
    <t>4. Liderar el desarrollo del Modelo Integrado de Planeación y Gestión (MIPG).</t>
  </si>
  <si>
    <t xml:space="preserve"> Índice de Gestión y Desempeño Institucional según el aplicativo FURAG (Formulario Único de Reporte de Avance a la Gestión).</t>
  </si>
  <si>
    <t>70;5%</t>
  </si>
  <si>
    <t>Durante el trimestre enero - marzo se adelantaron las siguientes actividades preparatorias para el diligenciamiento del FURAG 2020: i) participó en la sesión con el Ministerio del Interior sobre recomendaciones para el diligenciamiento de FURAG, ii) se participó en las sesiones virtuales con el DAFP sobre dudas e inquietudes en el diligenciamiento del FURAG 2020 dados los cambios en la plataforma de reporte, iii)  se efectúo sensibilización al equipo de enlaces MIPG-SIG en relación con el diligenciamiento de FURAG 2020 considerando las evidencias de la implementación de las recomendaciones del FURAG 2019, iv)  Se planificaron las sesiones de retroalimentación del diligenciamiento de FURAG 2020.</t>
  </si>
  <si>
    <t>•	Se analizó el Índice de Desempeño Institucional de la entidad publicado en el micrositio del DAFP.  
•	Se socializó en sesión del Comité Institucional de Control Interno del 28 de Junio los resultados a nivel  consolidado de la UNP y detallado por política.
•	Se clasificaron las políticas de acuerdo con el Índice de Desempeño Institucional, el número de recomendaciones FURAG 202O y el análisis de su crecimiento o disminución frente a las recomendaciones de FURAG 2019.
•	Se analizaron las recomendaciones identificando las recomendaciones reiterativas en varias políticas a fin de priorizarlas
•Se identificaron los aspectos claves que deben ser priorizados en los planes de mejora ya que se mencionan de manera transversal en las recomendaciones
•Se definió y remitió mediante MEM el plan de choque para la elaboración del Plan de Mejoramiento.
•Se agendaron las sesiones de la Comisión Transversal MIPG-SIG para la asesoría en la formulación de los planes de mejora.</t>
  </si>
  <si>
    <t xml:space="preserve">
Durante el tercer trimestre se realizaron  22 sesiones de la Comisión Transversal MIPG-SIG para la asesoría en la formulación de los planes de mejora para la implementación de las  recomendaciones FURAG 2020. </t>
  </si>
  <si>
    <t>Durante el cuarto trimestre se realizaron 9 sesiones de trabajo con los líderes de política o su delegado con el fin de revisar las acciones planteadas dentro de los planes de mejoramiento con el fin de buscar las mejores alternativas de solución para la implementación de las  recomendaciones del Formulario Único de Reporte de Avances de la Gestión FURAG 2020.</t>
  </si>
  <si>
    <t xml:space="preserve">Se han hecho avances para implementar las recomendaciones del Formulario Único de Reporte de Avances de la Gestión FURAG y de esta manera poder mejorar el índice de desempeño. </t>
  </si>
  <si>
    <t>Se realizó la recopilación de las respuestas y evidencias a las 505 preguntas del FURAG de la vigencia 2021. Así mismo se realiza la revisión de las respuestas y evidencias recolectadas por parte de la OAPI y se realiza el reporte respectivo en la plataforma del FURAG.</t>
  </si>
  <si>
    <t>4.1 La entidad viene dando cumplimiento a la implementación de las políticas de gestión de Modelo Integrado de Planeación y Gestión</t>
  </si>
  <si>
    <t>Porcentaje de avance del plan de implementación del Modelo Integrado de Planeación y Gestión</t>
  </si>
  <si>
    <t>((N.º de actividades ejecutadas del plan de avance de MIPG)/(N.º de actividades programadas del plan de avance de MIPG))*100</t>
  </si>
  <si>
    <t xml:space="preserve">Del informe del primer trimestre de 2021 se cumplieron las actividades que se tenían organizadas.
Para el segundo trimestre de 2021 se desarrollará un cronograma detallado de las actividades a desarrollar entre las que se encuentran lo referente a la preparación de los procesos para las auditorías internas, mesas de trabajo de sensibilización sobre la nueva versión del Instructivo para la elaboración de documentos del SIG, el procedimiento de servicio o producto no conforme, actualización de los mapas de riesgo de acuerdo con la nueva metodología del DAFP, información referente a el Modelo Integrado de Planeación y Gestión, manejo de los archivos de gestión en coordinación con el Grupo de Gestión Documental. </t>
  </si>
  <si>
    <t xml:space="preserve">Para el II Trimestre, se tenían programadas 5 actividades de las cuales 5 fueron ejecutadas, dando un cumplimiento del 100% al indicador. 
Para el tercer trimestre de 2021 se desarrollará un cronograma detallado de las actividades a desarrollar entre las que se encuentran lo referente a la preparación de los procesos para las auditorías de certificación, mesas de trabajo de sensibilización sobre la nueva versión del Instructivo para la elaboración de documentos del SIG, el procedimiento de servicio o producto no conforme, información referente al Modelo Integrado de Planeación y Gestión, entre otros temas. </t>
  </si>
  <si>
    <t>Para el tercer trimestre de 2021, se programaron 9 actividades, las cuales se cumplieron en su totalidad, cuyas actividades programadas fueron:
a.	Se definió un cronograma de fortalecimiento de MIPG-SIG
b.	Mesas de sensibilización con los enlaces MIPG-SIG
c.	Mesas de sensibilización sobre fortalecimiento al control documental
d.	Mesas de sensibilización sobre riesgos y ACOM
e.	Mesas de fortalecimiento sobre Mejora y ACOM
f.	Mesas de fortalecimiento sobre indicadores de gestión 
g.	Mesas de fortalecimiento sobre el resultado del primer y segundo ciclo de auditorías internas
h.	Sensibilización en las GURP de Medellín, Neiva y Bucaramanga en temas de MIPG-SIG y Reingeniería
i.	Notas en el Noticiero de la UNP referente a enfoques diferenciales de género y étnicos y servicio al ciudadano</t>
  </si>
  <si>
    <t xml:space="preserve">Para el IV Trimestre del 2021 se programaron 7 actividades y se ejecutaron en su totalidad, logrando un cumplimiento del 100% durante el periodo. Así mismo, para la vigencia del 2022 se desarrollará un cronograma detallado de las actividades a desarrollar alineado con la certificación de la UNP en las 4 normas ISO (9001, 14001, 27001 y 45001) y el proyecto de inversión. </t>
  </si>
  <si>
    <t xml:space="preserve">Se han programado el desarrollo de diferentes mesas de trabajo con el fin de continuar con el fortalecimiento de las competencias del equipo de enlaces MIPG-SIG, de los servidores públicos y contratistas, con el fin de darle mayor agilidad a los procesos de mantenimiento y sostenibilidad del MIPG-SIG . 
Para la vigencia 2021, se programaron un total de 26 actividades  que se definieron en el Plan detallado de Trabajo, de las cuales  se ejecutaron en su totalidad, obteniendo un cumplimiento del 100%. 
I Trim: 5 actividades
II Trim: 5 actividades
III Trim : 9 actividades
IV Trim: 7 actividades
Cabe resaltar que las actividades se programan de manera trimestral, ya que este indicador se definió al interior del proceso que su periodicidad de reporte es de manera trimestral. Por este motivo, las actividades se definen dentro de esta periodicidad y así mismo se calcula el cumplimento de acuerdo con la ejecución de las mismas durante cada periodo. </t>
  </si>
  <si>
    <t xml:space="preserve">Para el primer trimestre de 2022 se desarrollaron las actividades planificadas para los meses de enero, febrero y marzo y se cumplió en un 100% lo programado. 
En el mes de febrero se realizo la interiorización de las normas ISO que hacen parte del alcance de la entidad, a los servidores públicos y/o contratistas que son auditores internos, con el fin de reforzar los conocimiento e las normas ISO 9001:2015 , 14001:2014 y 45001:2018 y se realizaron talleres de técnicas de auditorias internas.
Como estrategia de interiorización el mapa de procesos y los diferentes procesos que hacen parte de la entidad, la contratista Ligia Lozano realizo una actividad didáctica con un pendón y al mejor estilo de “póngale la cola al burro”, se realizo la actividad para reforzar el conocimiento de los procesos de la entidad a servidores públicos y/o contratistas.
Se ha empezado a desarrollar las diferentes mesas de trabajo con el fin de continuar con el fortalecimiento de las competencias del equipo de enlaces MIPG-SIG, con el propósito de generar valor a los procesos y buscar una mejora continua al MIPG-SIG de la UNP. </t>
  </si>
  <si>
    <t>4.1 La entidad viene dando cumplimiento a la implementación de las políticas de gestión de Modelo In</t>
  </si>
  <si>
    <t>4.2 Fortalecimiento de las capacidades en Modelo Integrado de Planeación y Gestión  en la entidad.</t>
  </si>
  <si>
    <t>Porcentaje de cumplimiento de los objetivos planteados en los sistemas que componen el Modelo Integrado de Planeación y Gestión - SIG</t>
  </si>
  <si>
    <t>((N.º de objetivos cumplidos en el período)/(total de objetivos programados de los sistemas que componen MIPG-SIG))*100</t>
  </si>
  <si>
    <t xml:space="preserve">En el período se evaluaron dos de ocho objetivos transversales, a través de 2 indicadores en el período evaluado. Adicionalmente, se evaluaron 2 objetivos del Sistema de Gestión de Calidad, 1 objetivo del Sistema de Gestión Ambiental, 3 objetivos del Sistema de Gestión de Seguridad de la Información y 3 objetivos del Sistema de Gestión de Seguridad y Salud en el Trabajo. Para el total de los 11 objetivos evaluados se tuvo un cumplimiento promedio de 95.45% </t>
  </si>
  <si>
    <t xml:space="preserve">
Conforme el seguimiento realizado para el primer trimestre del 2021 del Despliegue de la Política Integral MIPG-SIG frente al cumplimiento de los objetivos medidos en el período, se obtuvo un total de 15.4 objetivos cumplidos en el periodo de 18 objetivos que se tenían programados en los sistemas que componen MIPG-SIG. Para el total de los 18 objetivos evaluados se tuvo un cumplimiento promedio de 85,56% </t>
  </si>
  <si>
    <t xml:space="preserve">Conforme el seguimiento realizado para el tercer trimestre del 2021 del Despliegue de la Política Integral MIPG-SIG frente al cumplimiento de los objetivos medidos en el período, se evaluaron dos de ocho objetivos transversales, a través de 2 indicadores en el período evaluado. Adicionalmente, se evaluaron 2 objetivos del Sistema de Gestión de Calidad, 1 objetivo del Sistema de Gestión Ambiental, 3 objetivos del Sistema de Gestión de Seguridad de la Información y 3 objetivos del Sistema de Gestión de Seguridad y Salud en el Trabajo. Para el total de los 11 objetivos evaluados se tuvo un cumplimiento promedio de 96.36% </t>
  </si>
  <si>
    <t xml:space="preserve">
Conforme el seguimiento realizado para el cuarto trimestre del 2021 del Despliegue de la Política Integral MIPG-SIG frente al cumplimiento de los objetivos medidos en el período, e tuvo un cumplimiento promedio de 79%.
En el período se evaluaron cinco de ocho objetivos transversales, a través de 5 indicadores en el período evaluado. Adicionalmente, se evaluaron 3 objetivos del Sistema de Gestión de Calidad, 4 objetivo del Sistema de Gestión Ambiental, 3 objetivos del Sistema de Gestión de Seguridad de la Información y 5 objetivos del Sistema de Gestión de Seguridad y Salud en el Trabajo. Para el total de los 20 objetivos evaluados se tuvo un cumplimiento promedio de 79%</t>
  </si>
  <si>
    <t>El nivel de cumplimiento de los objetivos a diciembre de 2021, se estableció en el 79%, ubicándose en zona ACEPTABLE, a su vez, los sistemas que componen el sistema tuvieron un cumplimiento en zona Satisfactoria o Aceptable, por lo que se levantaran las  Acciones Correctivas y Oportunidades de Mejora ( ACOM ) respectivas para revisar las causas que causan el incumplimiento dado del cuarto trimestre del 2021,  con el fin de mejorar la medición de los objetivos planteados.</t>
  </si>
  <si>
    <t xml:space="preserve">En el período se evaluaron dos de ocho objetivos transversales, a través de 2 indicadores en el período evaluado. Adicionalmente, se evaluaron 2 objetivos del Sistema de Gestión de Calidad, 1 objetivo del Sistema de Gestión Ambiental y 3 objetivos del Sistema de Gestión de Seguridad y Salud en el Trabajo. Para el total de los 19 objetivos evaluados se tuvo un cumplimiento promedio de 95% </t>
  </si>
  <si>
    <t>5. Certificar la entidad en cuatro Normas Internacionales:- ISO 9001: Gestión de Calidad; - 14001: Gestión Medioambiental; - 27001: Seguridad de la Información; - 45001: Gestión de la Seguridad y Salud en el Trabajo.</t>
  </si>
  <si>
    <t>Sistemas de Gestión certificados.</t>
  </si>
  <si>
    <t>Número de Sistemas de Gestión certificados.</t>
  </si>
  <si>
    <r>
      <t xml:space="preserve">ENERO: Para el mes de enero del 2021 no se programaron actividades relacionadas con el Sistema Integrado de Gestión MIPG-SIG, debido que solo se recibió hasta el 29 de enero de 2021 el documento formal del avance alcanzado durante la vigencia 2020, lo cual no permitió plantear actividades concretas sobre el sistema integrado de gestión.
Por tal motivo, para este mes Enero 2021 el cumplimiento fue del 0%. En referencia al indicador Porcentaje de avance de las actividades del plan detallado de trabajo del sistema de gestión. </t>
    </r>
    <r>
      <rPr>
        <b/>
        <sz val="8"/>
        <rFont val="Calibri"/>
        <family val="2"/>
        <scheme val="minor"/>
      </rPr>
      <t xml:space="preserve">
FEBRERO: </t>
    </r>
    <r>
      <rPr>
        <sz val="8"/>
        <rFont val="Calibri"/>
        <family val="2"/>
        <scheme val="minor"/>
      </rPr>
      <t xml:space="preserve">Para el mes de febrero de 2021 se programaron 14 actividades relacionadas con el Sistema Integrado de Gestión y el Modelo Integrado de Planeación y Gestión, y se cumplieron en su totalidad 12 actividades, obteniendo un 85.71% de avance para el período.
</t>
    </r>
    <r>
      <rPr>
        <b/>
        <sz val="8"/>
        <rFont val="Calibri"/>
        <family val="2"/>
        <scheme val="minor"/>
      </rPr>
      <t xml:space="preserve">MARZO: </t>
    </r>
    <r>
      <rPr>
        <sz val="8"/>
        <rFont val="Calibri"/>
        <family val="2"/>
        <scheme val="minor"/>
      </rPr>
      <t xml:space="preserve">Se programaron 70 actividades relacionadas con el Sistema Integrado de Gestión y el Modelo Integrado de Planeación y Gestión, y se cumplieron en su totalidad 47 actividades, obteniendo un 67.14% de avance para el período. </t>
    </r>
  </si>
  <si>
    <r>
      <rPr>
        <sz val="8"/>
        <rFont val="Calibri"/>
        <family val="2"/>
        <scheme val="minor"/>
      </rPr>
      <t xml:space="preserve">Para el mes de </t>
    </r>
    <r>
      <rPr>
        <b/>
        <sz val="8"/>
        <rFont val="Calibri"/>
        <family val="2"/>
        <scheme val="minor"/>
      </rPr>
      <t>abril</t>
    </r>
    <r>
      <rPr>
        <sz val="8"/>
        <rFont val="Calibri"/>
        <family val="2"/>
        <scheme val="minor"/>
      </rPr>
      <t xml:space="preserve"> de 2021 se programaron 47 actividades relacionadas con el Sistema Integrado de Gestión y el Modelo Integrado de Planeación y Gestión, y se cumplieron en su totalidad 36 actividades, obteniendo un 76.60% de avance para el período. </t>
    </r>
    <r>
      <rPr>
        <b/>
        <sz val="8"/>
        <rFont val="Calibri"/>
        <family val="2"/>
        <scheme val="minor"/>
      </rPr>
      <t xml:space="preserve">
</t>
    </r>
    <r>
      <rPr>
        <sz val="8"/>
        <rFont val="Calibri"/>
        <family val="2"/>
        <scheme val="minor"/>
      </rPr>
      <t xml:space="preserve">Para el mes de </t>
    </r>
    <r>
      <rPr>
        <b/>
        <sz val="8"/>
        <rFont val="Calibri"/>
        <family val="2"/>
        <scheme val="minor"/>
      </rPr>
      <t xml:space="preserve">Mayo </t>
    </r>
    <r>
      <rPr>
        <sz val="8"/>
        <rFont val="Calibri"/>
        <family val="2"/>
        <scheme val="minor"/>
      </rPr>
      <t xml:space="preserve">de 2021 se programaron inicialmente 49 actividades relacionadas con el Sistema Integrado de Gestión y el Modelo Integrado de Planeación y Gestión, se reprogramaron 10 actividades, quedando programadas para el mes de Mayo 39 actividades, de las cuales se cumplieron en su totalidad 35 actividades, obteniendo un 89.74% de avance para el período. Se hace necesario aclarar de las 10 actividades reprogramadas incluyen actividades relacionadas con temas de ACOM de auditoria y Revisión por la Dirección, además de los temas relacionados con las salidas no conformes.
</t>
    </r>
    <r>
      <rPr>
        <b/>
        <sz val="8"/>
        <rFont val="Calibri"/>
        <family val="2"/>
        <scheme val="minor"/>
      </rPr>
      <t xml:space="preserve">
</t>
    </r>
    <r>
      <rPr>
        <sz val="8"/>
        <rFont val="Calibri"/>
        <family val="2"/>
        <scheme val="minor"/>
      </rPr>
      <t xml:space="preserve">Para el mes de </t>
    </r>
    <r>
      <rPr>
        <b/>
        <sz val="8"/>
        <rFont val="Calibri"/>
        <family val="2"/>
        <scheme val="minor"/>
      </rPr>
      <t>Junio</t>
    </r>
    <r>
      <rPr>
        <sz val="8"/>
        <rFont val="Calibri"/>
        <family val="2"/>
        <scheme val="minor"/>
      </rPr>
      <t xml:space="preserve"> de 2021 se programaron inicialmente 55 actividades relacionadas con el Sistema Integrado de Gestión y el Modelo Integrado de Planeación y Gestión, de las cuales se cumplieron en su totalidad 50 actividades, obteniendo un 90.91% de avance para el período. Se hace necesario aclarar de las 5 actividades pendientes incluyen actividades relacionadas con temas de ACOM de Salidas no conformes y el proceso de contratación del ente certificador.</t>
    </r>
  </si>
  <si>
    <t>Durante el tercer trimestre de la vigencia 2021 se han venido REALIZANDO avances para las respectivas certificaciones en los 4 subsistemas por medio de actividades que han sido programas previamente. Los avances realizados son:
Para el mes de Julio de 2021 se programaron 60 actividades relacionadas con el Sistema Integrado de Gestión y el Modelo Integrado de Planeación y Gestión, de las cuales se cumplieron en su totalidad 56 actividades, obteniendo un 93.33% de avance para el período. Se hace necesario aclarar quedaron pendientes 4 actividades entre las cuales tenemos la consolidación y seguimiento de la base de datos de salidas no conformes, y continuar con el seguimiento de las diferentes ACOM de los procesos.
Para el mes de agosto de 2021 se programaron 64 actividades relacionadas con el Sistema Integrado de Gestión y el Modelo Integrado de Planeación y Gestión, de las cuales se cumplieron en su totalidad 60 actividades, obteniendo un 93.75% de resultado de avance para el período. 
Para el mes de septiembre de 2021 se programaron 49 actividades relacionadas con el Sistema Integrado de Gestión y el Modelo Integrado de Planeación y Gestión, de las cuales se cumplieron en su totalidad 46 actividades, obteniendo un 93.88% de resultado de avance para el período. 
Estado a corte 30 de septiembre del Sistema de Gestión de la Calidad:
  - Porcentaje de Implementación : 76,43 %
Estado a corte 30 de septiembre del Sistema de Gestión Ambiental
  - Porcentaje de Implementación : 82,14 %
Estado a corte 30 de septiembre del Sistema de Gestión de Seguridad de la Información
  -Porcentaje de Implementación : 72,14 %
Estado a corte 30 de septiembre del Sistema de Gestión de la Seguridad y Salud en el Trabajo
  -Porcentaje de Implementación : 76,43 %
PORCENTAJE DE IMPLEMENTACIÓN DEL SISTEMA INTEGRADO DE GESTIÓN DEL 76,79 % A CORTE 30 DE SEPTIEMBRE</t>
  </si>
  <si>
    <t>Se han desarrollado las siguientes actividades para lograr la certificación de la entidad en las cuatro normas:
Para el mes de octubre de 2021 se programaron 30 actividades relacionadas con el Sistema Integrado de Gestión y el Modelo Integrado de Planeación y Gestión, de las cuales se cumplieron en su totalidad, obteniendo un 100% de resultado de avance para el período. 
Para el mes de Noviembre de 2021 se programaron 28 actividades relacionadas con el Sistema Integrado de Gestión y el Modelo Integrado de Planeación y Gestión, de las cuales se cumplieron en su totalidad 27 actividades, obteniendo un 96.43% de resultado de avance para el período. 
Para el mes de Diciembre de 2021 se programaron 29 actividades relacionadas con el Sistema Integrado de Gestión y el Modelo Integrado de Planeación y Gestión, de las cuales se cumplieron en su totalidad 28 actividades, obteniendo un 96.55% de resultado de avance para el período</t>
  </si>
  <si>
    <t>Se sigue adecuando el camino hacia el proceso de certificación lo cual permite al equipo de trabajo seguir organizando temas y generando nuevas estrategias de intervención y apoyo, acordes con las necesidades de la entidad con el fin de estandarizar la operación y dar cumplimiento a los diferentes compromisos adquiridos por la entidad por medio de sus diferentes estrategias de intervención</t>
  </si>
  <si>
    <t>Se han desarrollado las siguientes actividades para lograr la certificación de la entidad en las cuatro normas:
Para el mes de enero de 2022 se programaron 4 actividades concernientes a la cartilla o presentación de los requisitos de la norma ISO a certificar y la convocatoria para la realización de la sensibilización de la estructura de las normas ISO y técnicas de auditorías internas, de las cuales se cumplieron en su totalidad.
Dando como resultado para el mes de enero un cumplimiento del 100% del indicador para el periodo. 
Para el mes de febrero de 2022 se programaron 6 actividades concernientes a dos estrategias que se tenían definidas en el PDT MIPG-SIG (Estrategia 1 – Interiorización de las normas a certificar 9001, 14001, 45001, 27001 y estrategia 2 - Actualización y divulgación de la información documentada de los procesos de gestión), de las cuales se cumplieron 5 actividades.
Dando como resultado para el mes de febrero un cumplimiento del 83.33% del indicador para el periodo.
Según las actividades programadas para el periodo del 01 al 28 de febrero de 2022, se observa que para la estrategia 1 “Interiorización de las normas a certificar (9001, 14001, 45001, 27001)” se ejecutaron las actividades programadas.
Ya para para la estrategia 2 “Actualización y divulgación de la información documentada de los procesos de gestión” de las 4 actividades programadas solo se ejecutaron 3 actividades. Básicamente, la actividad que no se desarrollo fue la de “realizar revisión con cada responsable de proceso de los documentos aplicables, sus registros, y el cumplimiento del instructivo GIN-IN-01 para el proceso de Direccionamiento Estratégico y Planeación”, lo anterior se debió a las ocupaciones propias de cada proceso y que por ser inicio de año, aún se están planificando la vigencia 2022 y se encuentra en revisión para dar cumplimiento a la vigencia 2021.
En consecuencia, a lo anteriormente manifestado, la actividad que no se ejecutó, fue reprogramada para el mes de marzo de 2022.
Para el mes de marzo de 2022 se programaron 9 actividades concernientes estrategia 2 - Actualización y divulgación de la información documentada de los procesos de gestión), de las cuales se cumplieron 9 actividades.
Para el caso de la estrategia 9 “Apoyar la realización de la revisión por la dirección del sistema integrado de gestión”, esta actividad se reprograma mas el mes de mayo de 2022, dado que el ciclo de auditorias internas que se desarrolla actualmente en la entidad y finaliza en el mes de abril de 2022. Se ira recopilando la información de los procesos y cuando se tengan los resultados de auditoria interna se realizara el informe final. Por tal motivo, esta estrategia no se incluye para el mes de marzo.
La estrategia 10 “Fortalecimiento y seguimiento ACOM”  se reviso el formato actual de GIN-FT-23 V4 Reporte de avances a las acciones correctivas y oportunidades de mejora -Implementación para el proceso de gestión de medidas de protección.
Dando como resultado para el mes de marzo un cumplimiento del 100% del indicador para el periodo</t>
  </si>
  <si>
    <t>5.1 Fortalecimiento de las capacidades en temas de Sistemas de Gestión en la entidad.</t>
  </si>
  <si>
    <t>Conforme el seguimiento realizado para el cuarto trimestre del 2021 del Despliegue de la Política Integral MIPG-SIG frente al cumplimiento de los objetivos medidos en el período, e tuvo un cumplimiento promedio de 79%.
En el período se evaluaron cinco de ocho objetivos transversales, a través de 5 indicadores en el período evaluado. Adicionalmente, se evaluaron 3 objetivos del Sistema de Gestión de Calidad, 4 objetivo del Sistema de Gestión Ambiental, 3 objetivos del Sistema de Gestión de Seguridad de la Información y 5 objetivos del Sistema de Gestión de Seguridad y Salud en el Trabajo. Para el total de los 20 objetivos evaluados se tuvo un cumplimiento promedio de 79%</t>
  </si>
  <si>
    <t>El nivel de cumplimiento de los objetivos a diciembre de 2021, se estableció en el 79%, ubicándose en zona ACEPTABLE, a su vez, los sistemas que componen el sistema tuvieron un cumplimiento en zona Satisfactoria o Aceptable, por lo que se levantaran las  Acciones Correctivas y Oportunidades de Mejora ( ACOM ) respectivas para revisar las causas que causan el incumplimiento dado del cuarto trimestre del 2021,  con el fin de mejorar la medición de los objetivos planteados</t>
  </si>
  <si>
    <t>5. Certificar la entidad en cuatro Normas Internacionales:- ISO 9001: Gestión de Calidad; - 14001: G</t>
  </si>
  <si>
    <t>Lucia Margarita Soriano Espinel ( E )
(Dirección de la Autoridad Nacional de Consulta Previa)</t>
  </si>
  <si>
    <t>No aplica</t>
  </si>
  <si>
    <t>1. Fortalecer el proceso de Consulta previa  en el país, garantizando de manera  oportuna y eficiente la atención  de los trámites de consulta previa.</t>
  </si>
  <si>
    <t>Porcentaje de avance en el fortalecimiento del proceso de consulta previa.</t>
  </si>
  <si>
    <t>Promedio ponderado del cumplimiento de las iniciativas necesarias para fortalecer el proceso de Consulta Previa.</t>
  </si>
  <si>
    <t>Para el 31 de marzo de 2021 se han realizado todas las actividades requeridas para el fortalecimiento del proceso de consulta previa.</t>
  </si>
  <si>
    <t>Durante el segundo trimestre se articularon las actividades técnicas y administrativas para mejoramiento del proceso de consulta previa, determinación de procedencia y gestión jurídica en aras de robustecer el funcionamiento de la Dirección de la Autoridad Nacional de Consulta Previa - DANCP.</t>
  </si>
  <si>
    <t>Durante el tercer  trimestre se articularon las actividades técnicas y administrativas para mejoramiento del proceso de consulta previa, determinación de procedencia y gestión jurídica en aras de robustecer el funcionamiento de la Dirección de la Autoridad Nacional de Consulta Previa - DANCP.</t>
  </si>
  <si>
    <t>Durante el cuarto  trimestre se articularon las actividades técnicas y administrativas para mejoramiento del proceso de consulta previa, determinación de procedencia y gestión jurídica en aras de robustecer el funcionamiento de la Dirección de la Autoridad Nacional de Consulta Previa - DANCP.</t>
  </si>
  <si>
    <t xml:space="preserve">Durante la vigencia 2021 la Dirección de la Autoridad Nacional de Consulta Previa DANCP aumentó el número de procesos consultivos realizados en menos de 6 meses, disminuyó los tiempos de expedición de actos administrativos y fortaleció el marco legal de la consulta previa, garantizando de manera oportuna y eficiente la atención del trámite. </t>
  </si>
  <si>
    <t>Durante el primer   trimestre se articularon las actividades técnicas y administrativas necesarias para el  mejoramiento del proceso de consulta previa, determinación de procedencia y gestión jurídica en aras de robustecer el funcionamiento de la Dirección de la Autoridad Nacional de Consulta Previa - DANCP.</t>
  </si>
  <si>
    <t>1.1 Aumentar los procesos consultivos protocolizados en un término de 6 meses.</t>
  </si>
  <si>
    <t>Porcentaje de comunidades protocolizadas en un término de 6 meses o menos</t>
  </si>
  <si>
    <t>(Número de comunidades étnicas protocolizadas en un término de 6 meses o menos / Número de comunidades étnicas protocolizadas) x 100%</t>
  </si>
  <si>
    <t>ENE: Se realizaron 991 protocolizaciones de las cuales 746 fueron en menos de 6 meses.
FEB: Se realizaron 1016 protocolizaciones de las cuales 761 fueron en menos de 6 meses.
MAR: Se realizaron 1056 protocolizaciones de las cuales 769 fueron en menos de 6 meses.</t>
  </si>
  <si>
    <t xml:space="preserve">Con corte a 30 de junio de 2021, de los procesos de protocolización iniciados después de 2018 se han protocolizado 1176 comunidades, de las cuales 865 se han realizado en menos de 6 meses.
ABR: Se realizaron 1093 protocolizaciones de las cuales 801 fueron en menos de 6 meses.
MAY:  Se realizaron 1131 protocolizaciones de las cuales 828 fueron en menos de 6 meses.
JUN:  Se realizaron 1176 protocolizaciones de las cuales 865 fueron en menos de 6 meses.                                                                                                                             </t>
  </si>
  <si>
    <t xml:space="preserve">Con corte a 30 de septiembre de 2021, de los procesos de protocolización iniciados después de 2018 se han protocolizado 1436 comunidades, de las cuales 1057 se han realizado en menos de 6 meses.
 A JUL: Se realizaron 1230 protocolizaciones de las cuales 894 fueron en menos de 6 meses.
 A AGO: Se realizaron 1295 protocolizaciones de las cuales 944 fueron en menos de 6 meses.
SEP:  Se realizaron 1436 protocolizaciones de las cuales 1057 fueron en menos de 6 meses.    </t>
  </si>
  <si>
    <t xml:space="preserve">Con corte a 31 de diciembre de 2021, de los procesos de protocolización iniciados después de 2018 se han protocolizado 1838 comunidades, de las cuales 1188 se han realizado en menos de 6 meses.
A OCT: Se realizaron 1557 protocolizaciones de las cuales 1105 fueron en menos de 6 meses.
A NOV: Se realizaron 1627 protocolizaciones de las cuales 1133 fueron en menos de 6 meses.
A DIC:  Se realizaron 1838 protocolizaciones de las cuales 1188 fueron en menos de 6 meses.    </t>
  </si>
  <si>
    <t>Meta para el año 2021, es 73%.  Con corte a tercer trimestre se venía registrando un avance que superaba las metas establecidas, no obstante con corte al cuarto trimestre se evidencia la afectación de situaciones derivadas de la pandemia a causa del COVID – 19, especialmente por el aplazamiento a solicitud de comunidades de los procesos, (63%) equivalente a 1188 comunidades protocolizadas en menos de 6 meses de 1838 protocolizadas en total.</t>
  </si>
  <si>
    <t>Con corte a 31 de marzo de 2022, de los procesos de protocolización iniciados después de 2018 se han protocolizado 1942 comunidades, de las cuales 1240 se han realizado en menos de 6 meses.
A ENE: Se realizaron 1846 protocolizaciones de las cuales 1193 fueron en menos de 6 meses.
A FEB: Se realizaron 1885 protocolizaciones de las cuales 1204 fueron en menos de 6 meses.
A MAR:  Se realizaron 1942 protocolizaciones de las cuales 1240 fueron en menos de 6 meses</t>
  </si>
  <si>
    <t>1. Fortalecer el proceso de Consulta previa  en el país, garantizando de manera  oportuna y eficiente</t>
  </si>
  <si>
    <t>XII. Pacto por la equidad de oportunidades para grupos: indígenas, negros, afros, raizales, palenqueros y Rrom</t>
  </si>
  <si>
    <t>1.2 Disminuir los tiempos de respuesta para la expedición de los actos administrativos que requieren visita de verificación.</t>
  </si>
  <si>
    <t xml:space="preserve">Tiempo promedio de expedición del acto administrativo que determina la procedencia o no de la consulta previa y que requiere de visita de verificación </t>
  </si>
  <si>
    <t>(Sumatoria del número de días hábiles que toma la expedición del acto administrativo que determina la procedencia o no de la consulta previa con visita / Sumatoria del número de actos administrativos expedidos)</t>
  </si>
  <si>
    <t>ENE: Se emitieron 75 actos administrativos de los cuales 2 requirieron  visita con promedio de 88 días hábiles
FEB: Se emitieron 66   AA  de los cuales  2 requirieron visita con promedio acumulado de 78 días hábiles
MAR: Se emitieron 130 AA de los cuales  1 requirió visita con promedio acumulado de 87,6 días hábiles.</t>
  </si>
  <si>
    <t xml:space="preserve">Con corte al segundo trimestre de los 690 actos administrativos emitidos 14 requirieron visita y se expidieron con un promedio de 83,32 días; así mismo, 676 no requirieron visita y se expidieron con un promedio de 28 días. Abril 358, 8 con visita y 350 sin ella, Mayo 518, 505 sin visita y 13 con ella, Junio 690, 14 con visita, 676 sin ella.
</t>
  </si>
  <si>
    <t>Con corte al tercer trimestre se emitieron 1337 actos administrativos de los cuales 27 requirieron visita de verificación  y el tiempo promedio de expedición del acto administrativo que determina la procedencia o no de la consulta previa y que requiere de visita de verificación fue en promedio 73 días .
A JUL: 990 actos administrativos emitidos de los cuales 19 requirieron visita. 
A AGO: 1205 actos administrativos de los cuales 26 requirieron visita.
A SEP: 1337 actos administrativos de los cuales 27 requirieron visita.</t>
  </si>
  <si>
    <t xml:space="preserve">Con corte al cuarto trimestre se emitieron 1790 actos administrativos de los cuales 1748 no requirieron visita de verificación con un tiempo promedio de 25 días hábiles.
A OCT: 1478 actos administrativos de los cuales 1449 no requirieron visita. 
A NOV: 1618 actos de los cuales 1587 no requirieron visita. 
A DIC: 1790 actos de los cuales 1748 no requirieron visita. 
</t>
  </si>
  <si>
    <t xml:space="preserve">En el 2021 se emitieron 1790 actos administrativos de los cuales 1748 no requirieron visita de verificación con una sumatoria total de días de expedición de todos los actos de 44351, lo que dividido en 1748 da un tiempo promedio de 25 días hábiles, la meta era llegar a hacerlo en menos de 30 días. </t>
  </si>
  <si>
    <t>Con corte a 31 de marzo de 2022  se emitieron 355  actos administrativos de los cuales 5 requirieron visita de verificación con un tiempo promedio acumulado de 48  días hábiles. 
 ENERO: 44 actos administrativos de los cuales 1 requirió visita de verificación con un tiempo de expedición de 70 días hábiles.  
FEBRERO: 83 actos administrativos de los cuales ninguno requirió visita de verificación.  
MARZO: 228 actos administrativos de los cuales 4 requirieron visita de verificación con un tiempo de expedición de 170 días hábiles.</t>
  </si>
  <si>
    <t>1.2 Disminuir los tiempos de respuesta para la expedición de los actos administrativos que requieren</t>
  </si>
  <si>
    <t/>
  </si>
  <si>
    <t>1.3 Fortalecer el marco legal de la consulta previa</t>
  </si>
  <si>
    <t>Porcentaje de avance del fortalecimiento del marco legal de la consulta previa.</t>
  </si>
  <si>
    <t>(Número de actividades realizadas para el fortalecimiento del marco legal / Número de actividades programadas para el fortalecimiento del marco legal)*100</t>
  </si>
  <si>
    <t>Durante 2020, se redactó el Proyecto de Ley Estatutaria acogiendo los lineamientos de equipos de trabajo de la Dirección de la Autoridad Nacional de Consulta Previa (DANCP), de las Altas Consejerías de Competitividad, de Gestión y Cumplimiento, y  del Ministerio de Ambiente y Desarrollo Sostenible, propuestas de proyectos de ley de años anteriores.
El 21 de octubre de 2020, se recibió OFI20-00226084 / IDM 13010000, por parte de la Secretaria Jurídica de la Presidencia de la República donde manifiestan que luego de la revisión del proyecto de ley radicado se concluye que el documento acoge las observaciones formuladas, se emite concepto de viabilidad jurídica al mismo.
Dado lo anterior, se da por cumplido al 100% la iniciativa  y se procede a iniciar la consulta previa del proyecto de Ley que será liderada por DAIRM y DNARP.</t>
  </si>
  <si>
    <t xml:space="preserve">Durante 2020, se redactó el Proyecto de Ley Estatutaria acogiendo los lineamientos de equipos de trabajo de la Dirección de la Autoridad Nacional de Consulta Previa (DANCP), de las Altas Consejerías de Competitividad, de Gestión y Cumplimiento, y  del Ministerio de Ambiente y Desarrollo Sostenible, propuestas de proyectos de ley de años anteriores.
El 21 de octubre de 2020, se recibió OFI20-00226084 / IDM 13010000, por parte de la Secretaria Jurídica de la Presidencia de la República donde manifiestan que luego de la revisión del proyecto de ley radicado se concluye que el documento acoge las observaciones formuladas, se emite concepto de viabilidad jurídica al mismo.
Dado lo anterior, se da por cumplido al 100% la iniciativa  y se procede a iniciar la consulta previa del proyecto de Ley que será liderada por DAIRM y DNARP.
 Para 2021 como producto de análisis jurídico y atendiendo algunas observaciones al respecto, se tomó la decisión de expedir dos instrumentos para regular la consulta previa así:  i.) proyecto de ley estatutaria que incluirá los elementos esenciales del derecho a la CP  y proyecto de decreto robusto  que incluye temas de procedimiento, coordinación  y modificación del DEC 2613 de 2013 relacionada con el área de influencia. Una vez consolidados estos documentos, esta Dirección fue informada que se tomó la decisión de no continuar con el proceso en el marco de este gobierno
</t>
  </si>
  <si>
    <t xml:space="preserve">Durante 2020, se redactó el Proyecto de Ley Estatutaria acogiendo los lineamientos de equipos de trabajo de la Dirección de la Autoridad Nacional de Consulta Previa (DANCP), de las Altas Consejerías de Competitividad, de Gestión y Cumplimiento, y  del Ministerio de Ambiente y Desarrollo Sostenible, propuestas de proyectos de ley de años anteriores.
El 21 de octubre de 2020, se recibió OFI20-00226084 / IDM 13010000, por parte de la Secretaria Jurídica de la Presidencia de la República donde manifiestan que luego de la revisión del proyecto de ley radicado se concluye que el documento acoge las observaciones formuladas, se emite concepto de viabilidad jurídica al mismo.
Dado lo anterior, se da por cumplido al 100% la iniciativa  y se procede a iniciar la consulta previa del proyecto de Ley que será liderada por DAIRM y DNARP.
 Para 2021 como producto de análisis jurídico y atendiendo algunas observaciones al respecto, se tomó la decisión de expedir dos instrumentos para regular la consulta previa así:  i.) proyecto de ley estatutaria que incluirá los elementos esenciales del derecho a la Consulta Previa  y proyecto de decreto robusto  que incluye temas de procedimiento, coordinación  y modificación del Decreto 2613 de 2013 relacionada con el área de influencia. Una vez consolidados estos documentos, esta Dirección fue informada que se tomó la decisión de no continuar con el proceso en el marco de este gobierno
</t>
  </si>
  <si>
    <t>Para 2021 como producto de análisis jurídico y atendiendo algunas observaciones al respecto, se tomó la decisión de expedir dos instrumentos para regular la consulta previa así:  i.) proyecto de ley estatutaria que incluirá los elementos esenciales del derecho a la Consulta Previa  y proyecto de decreto robusto  que incluye temas de procedimiento, coordinación  y modificación del Decreto 2613 de 2013 relacionada con el área de influencia. Una vez consolidados estos documentos, esta Dirección fue informada que se tomó la decisión de no continuar con el proceso en el marco de este gobierno</t>
  </si>
  <si>
    <t xml:space="preserve">Lucia Margarita Soriano Espinel ( E )
(Dirección de Asuntos indígenas, ROM y Minorías </t>
  </si>
  <si>
    <t>2. Fortalecer el diálogo intercultural Estado – Comunidades a través del cual se implementen iniciativas que contribuyan al desarrollo pueblos indígenas, ROM, comunidades negras, afro, raizales y palenqueras, de acuerdo con el “Pacto por la Equidad de Oportunidades para Grupos Étnicos” del PND</t>
  </si>
  <si>
    <t>Resultado del avance de los proyectos implementados para Comunidades Indígenas, ROM y Minorías.</t>
  </si>
  <si>
    <t>(Número de proyectos ejecutados / Número de proyectos programados)*Promedio del avance en las iniciativas que aportan al cumplimiento de la prioridad</t>
  </si>
  <si>
    <t>De los 42 proyectos programados (convenios) para el cumplimiento del PND, en el primer trimestre se ejecutó un proyecto programado (convenio)</t>
  </si>
  <si>
    <t>En el tercer trimestre del año 2021 de 42 proyectos programados (convenios), se suscribieron 11 proyectos (convenios), por medio de los cuales se viene contribuyendo al desarrollo de los pueblos indígenas, ROM, comunidades negras, afro, raizales y palenqueras, de acuerdo con el “Pacto por la Equidad de Oportunidades para Grupos Étnicos” del PND.</t>
  </si>
  <si>
    <t>En el cuarto trimestre del año 2021 de 42 proyectos programados (convenios), se suscribieron 30 proyectos (convenios), por medio de los cuales se viene contribuyendo al desarrollo de los pueblos indígenas, ROM, comunidades negras, afro, raizales y palenqueras, de acuerdo con el “Pacto por la Equidad de Oportunidades para Grupos Étnicos” del PND.</t>
  </si>
  <si>
    <t>En la vigencia 2021, se suscribieron  42 proyectos programados (convenios) para el cumplimiento del PND, en el primer trimestre se ejecutó un proyecto programado.</t>
  </si>
  <si>
    <t xml:space="preserve">2.1 Implementar el 100% de las iniciativas estratégicas para el cumplimiento de los compromisos del Plan Nacional de Desarrollo capitulo étnico. </t>
  </si>
  <si>
    <t>Porcentaje de iniciativas estratégicas implementadas para el cumplimiento de los compromisos del Plan Nacional de Desarrollo capitulo étnico</t>
  </si>
  <si>
    <t>(Número de estrategias implementadas para el cumplimiento de los compromisos del Plan Nacional de Desarrollo capitulo étnico / Número de estrategias programadas para el cumplimiento de los compromisos del Plan Nacional de Desarrollo capitulo étnico)*100</t>
  </si>
  <si>
    <t>A partir del segundo trimestre se empezará con el cumplimiento de los acuerdos del PND, ya que en la MPC fueron aprobados los respectivos trazadores presupuestales.</t>
  </si>
  <si>
    <t xml:space="preserve">Para el Tercer Trimestre del 2021, de un total de 34 iniciativas estratégicas planteadas para dar cumplimiento a los compromisos del capitulo étnico del PND, se programaron 24, de las cuales se implementaron 11 iniciativas estratégicas.   </t>
  </si>
  <si>
    <t>2. Fortalecer el diálogo intercultural Estado – Comunidades a través del cual se implementen iniciat</t>
  </si>
  <si>
    <t xml:space="preserve">2.1 Implementar el 100% de las iniciativas estratégicas para el cumplimiento de los compromisos del </t>
  </si>
  <si>
    <t>2.2 Promover en los territorios indígenas mejores condiciones de prosperidad, habilitación de capacidades y cohesión comunitaria.</t>
  </si>
  <si>
    <t>Porcentaje de implementación de las estrategias para promover mejores condiciones en los territorios indígenas</t>
  </si>
  <si>
    <t>(Número de estrategias implementadas / Número de estrategias programadas)*100</t>
  </si>
  <si>
    <t>En el primer trimestre se suscribió el convenio con el CRIC, para el cumplimiento de los acuerdos del Decreto 1811 de 2017, para los ejes de Gobierno Propio.</t>
  </si>
  <si>
    <t>En el segundo trimestre, se fimo el convenio con la Organización Nacional Indígenas de Colombia - ONIC, con el propósito de realizar su fortalecimiento de Gobierno propio en la realización de la Asamblea General de la ONIC, para escoger el nuevo consejero Mayor de esta organización Indígena y  se atendieron los diferentes espacios de dialogo con los pueblos indígenas y las entidades del gobierno, según las solicitudes allegadas a la DAIRM para su acompañamiento.</t>
  </si>
  <si>
    <t>Con base a la programación para el tercer trimestre de 2021, de las iniciativas asociadas a la prioridad, se alcanzó el cumplimiento de 6 de las 12 equivalente a un 21% de la implementación de las estrategias para promover mejores condiciones en los territorios indígenas.</t>
  </si>
  <si>
    <t>En el cuarto trimestre, se atendieron los diferentes convenios suscritos para el Fortalecimiento de Gobierno propio de las organizaciones, Asociaciones y Pueblos Indígenas de Colombia.</t>
  </si>
  <si>
    <t>2.2 Promover en los territorios indígenas mejores condiciones de prosperidad, habilitación de capaci</t>
  </si>
  <si>
    <t xml:space="preserve">2.3 Dar cumplimiento al 100% de las órdenes judiciales a cargo de la Dirección de Asuntos Indígenas Rom y Minorías. </t>
  </si>
  <si>
    <t>Porcentaje de cumplimiento a las órdenes judiciales que sean vinculantes para la DAIRM</t>
  </si>
  <si>
    <t>(Número de órdenes judiciales cumplidas/ número de ordenes judiciales con vinculación de la DAIRM)* 100</t>
  </si>
  <si>
    <t>En el primer trimestre se dieron atención a las 3 audiencias, 1 Habeus Corpus y 31 tutelas allegadas a la DAIRM, para un total de 34 órdenes judiciales atendidas.</t>
  </si>
  <si>
    <t>En el segundo trimestre, se dio atención a 1 tutela, se enviaron insumos para 6 procesos de restitución de tierras y se acompañaron a 2 audiencias de restitución de tierras.</t>
  </si>
  <si>
    <t xml:space="preserve">En el tercer trimestre del año 2021 se dio cumplimiento al 100%  de las órdenes judiciales a cargo de la Dirección de Asuntos Indígenas Rom y Minorías , así como garantizar las la Consulta Previa de Iniciativas Legislativas. Presentando un avance equivalente al tercer trimestre del 25%. </t>
  </si>
  <si>
    <t>Para el cuarto trimestre, se  trabajó en el cumplimiento de los Autos de Seguimiento emanados por la Corte Constitucional, estos Auto 004, 382 de 2010, 266 de 2017 y 173 de 2012.</t>
  </si>
  <si>
    <t xml:space="preserve">En el 2021 se realizó lo siguiente:
Se asistió a 7 audiencias de restitución de tierras; se dio respuesta a 28 tutelas dirigidas a la DAIRM, por los diferentes jueces; se  trabajó en el cumplimiento de los Autos de Seguimiento emanados por la Corte Constitucional, estos Auto 004, 382 de 2010, 266 de 2017 y 173 de 2012. </t>
  </si>
  <si>
    <t xml:space="preserve">2.3 Dar cumplimiento al 100% de las órdenes judiciales a cargo de la Dirección de Asuntos Indígenas </t>
  </si>
  <si>
    <t>3. Fortalecer la capacidad Institucional promoviendo el talento humano, la participación ciudadana, la gestión del conocimiento e innovación y el uso de nuevas tecnologías, en el marco de la cultura de la transparencia, la legalidad y la gestión pública efectiva</t>
  </si>
  <si>
    <t xml:space="preserve">Porcentaje de adecuación institucional de la DAIRM realizada </t>
  </si>
  <si>
    <t xml:space="preserve">(Número de Procesos mejorados/  Número Procesos proyectados.)*100 </t>
  </si>
  <si>
    <t>De los 8 procesos proyectados, en el primer trimestre se ejecutaron 4 procesos</t>
  </si>
  <si>
    <t>Para el tercer trimestre se suscribieron 4 convenios para atender los Gastos Generales de la DAIRM y del Ministerio del Interior.</t>
  </si>
  <si>
    <t>En el cuarto trimestre, se realizaron los desembolsos faltantes a los diferentes convenios suscritos para atender los Gastos Generales de la DAIRM y del Ministerio del Interior.</t>
  </si>
  <si>
    <t>Durante la vigencia 2021, se suscribieron 9 convenios para atender los Gastos Generales de la DAIRM y del Ministerio del Interior. (incluyendo los viáticos para los contratistas y funcionarios de la DAIRM)</t>
  </si>
  <si>
    <t>3.1 Fortalecer la capacidad Institucional por medio de la adecuación organizativa de la Dirección, la gestión del conocimiento e innovación y el uso de nuevas tecnologías, en el marco de la cultura de la transparencia, la legalidad y la gestión pública efectiva.</t>
  </si>
  <si>
    <t xml:space="preserve">(Número de Procesos mejorados/ Número Procesos proyectados.)*100 </t>
  </si>
  <si>
    <t>Se oficializó y ya se publicó en la página del Ministerio del Interior los procedimientos   "Organización de espacios de participación para los pueblos indígenas" y el procedimiento para "Promover la resolución de conflictos de las comunidades indígenas de conformidad con sus usos y costumbres" según los lineamientos del Manual del manejo de la información documentada.</t>
  </si>
  <si>
    <t>En el segundo trimestre, se suscribieron 3 convenios para atender los Gastos Generales de la DAIRM y del Ministerio del Interior.</t>
  </si>
  <si>
    <t xml:space="preserve">Para el tercer trimestre de 2021, con base a las iniciativas programadas para fortalecer la capacidad institucional por medio de la adecuación organizativa de la dirección, la gestión del conocimiento e innovación y el uso de nuevas tecnologías en el marco de la cultura de la transparencia, la legalidad y la Gestión pública efectiva, se alcanzo el 25% de avance de la prioridad en lo corrido del tercer trimestre del año 2021. </t>
  </si>
  <si>
    <t>Durante la vigencia 2021, se suscribieron 9 convenios para atender los Gastos Generales de la DAIRM y del Ministerio del Interior. 
(incluyendo los viáticos para los contratistas y funcionarios de la DAIRM)</t>
  </si>
  <si>
    <t xml:space="preserve">3. Fortalecer la capacidad Institucional promoviendo el talento humano, la participación ciudadana, </t>
  </si>
  <si>
    <t>3.1 Fortalecer la capacidad Institucional por medio de la adecuación organizativa de la Dirección, l</t>
  </si>
  <si>
    <t>Judith Rosina Salazar Andrade
(Dirección de Asuntos para comunidades Negras, Afrocolombianas, Raizales y Palenqueras)</t>
  </si>
  <si>
    <t>4. Fortalecer el diálogo intercultural Estado – Comunidades a través del cual se implementen iniciativas que contribuyan al desarrollo pueblos indígenas, ROM, comunidades negras, afro, raizales y palenqueras, de acuerdo con el “Pacto por la Equidad de Oportunidades para Grupos Étnicos” del PND. Comunidades</t>
  </si>
  <si>
    <t>Porcentaje de proyectos implementados x Comunidades Negras</t>
  </si>
  <si>
    <t>(N.º de proyectos implementados x Comunidades Negras/  N.º de proyectos implementados proyectados)*100</t>
  </si>
  <si>
    <t>Se realizaron 2 convocatorias, se financiaron 218 proyectos en las 4 líneas de autonomía alimentaria, fortalecimiento organizativo, desarrollo tecnológico y proyectos productivos.
Dando continuidad a los Banco de Proyectos I y II, realizamos el requerimiento de todos los proyectos recibidos por parte de CCI pertenecientes a la línea 5 - Infraestructura comunitaria. Lo anterior, con el fin de centralizar la información de los mismos y poder continuar con los tramites pertinentes para la construcción de las instalaciones durante la vigencia 2021, tal como se estableció en los términos de referencia de las convocatorias en comento. Cabe mencionar que durante los primeros 15 días del mes de enero, la Corporación Colombia Internacional - CCI, no tenía personal contratado, razón por la cual las actividades alusivas a seguimiento en ejecución, estuvieron temporalmente suspendidas. Se recibieron de manera 13 proyectos durante la convocatoria I y 5 durante la convocatoria II.
Esta Dirección solicito a cada una de las organizaciones que presentaron proyectos por la línea 5 - Infraestructura Comunitaria, relacionar sus respectivos documentos de constitución, certificados expedidos por instrumentos públicos y demás documentación indispensable para validar la posesión efectiva de los terrenos que se pretenden afectar con los recursos del Banco de Proyectos. Se obtuvo respuesta de 17 de los 18  registros pertenecientes a Concejos Comunitarios y Organizaciones de las comunidades NARP. 
Teniendo en cuenta que el 28 de febrero era el plazo máximo para la ejecución técnica de las iniciativas diseñas y formuladas por parte de los Consejos Comunitarios y demás expresiones organizativas de las comunidades NARP, durante el mes de marzo se inició la estructuración del documento "Lecciones Aprendidas del Banco de Proyecto", el cual recoge los conocimientos adquiridos durante la ejecución de ambas ediciones del Banco de Proyectos, identificando los puntos a mejorar en cada una de sus etapas, desde la formulación del proyecto de inversión hasta la liquidación de los proyectos suscritos entre CCI y las diferentes organizaciones electas para cofinanciación. 
Esta Dirección sostuvo 4 espacios de seguimiento a la ejecución técnica y financiera de los 218 contratos suscritos entre la Corporación Colombia Internacional - CCI, los Consejos Comunitarios, Organizaciones y demás expresiones organizativas de las comunidades NARP que cumplieron con los requisitos técnicos, jurídicos y financieros para ser cofinanciados en el marco del Banco de Proyectos 2020. A partir de la última reunión de seguimiento, el día 27 de enero de 2021, se estableció un plan de trabajo que permitiera llevar al 100% de ejecución técnica y financiera a los 218 proyectos en ejecución. Dicho plan de trabajo incluyó: (1) reuniones semanales de manera virtual, (2) diseño, actualización y seguimiento diario a matriz de control de avances y (3) plan de comisiones en territorio por parte de CCI. Todas estas medidas permitieron avances significativos no solo en la ejecución de los proyectos sino en los desembolsos financieros de los mismos.
esta Dirección sostuvo múltiples reuniones con los representantes legales de las organizaciones con mayor atraso en su ejecución técnica y financiera para dar celeridad al proceso de ejecución, en concurso con la Coordinadora del Convenio Interadministrativo por parte de CCI y los respectivos supervisores de los proyectos en cuestión. De los 218 proyectos inicialmente aprobados, se detectaron 5 casos con posible incumplimiento de sus obligaciones contractuales: 2 proyectos de la primera convocatoria y 3 de la segunda. A corte de 16 de febrero de 2021 se habrían girado $16.457.221.639 millones de pesos, correspondientes al 92% aprox. de los recursos destinados a cofinanciación de proyectos, sin incluir las contrapartidas de los proyectos electos.
La Dirección, a través de la Corporación Colombia Internacional -CCI, desembolso el 100% de los recursos destinados al Banco de Proyectos 2020, excluyendo aquellos que por incumplimiento de sus condiciones contractuales no pudieron llevar a feliz término su proyecto, Plan Operativo y contratos previamente aprobados. Posterior a la culminación de las actividades técnicas y a la ejecución financiera de todas las organizaciones, se realizó reunión de seguimiento para establecer la metodología de liquidación, tanto de CCI con todas las organizaciones con quienes suscribió contrato, como con el Ministerio del Interior - LA NACION. Para ello, la Corporación Colombia Internacional solicitó el plazo de un mes, tiempo dentro del cual recopilaría la documentación necesaria para liquidar dichos contratos y presentar su último informe técnico y financiero, en archivo digital y físico, tal como se especifica en el anexo de condiciones contractuales del Contrato Interadministrativo 1189 de 2020.</t>
  </si>
  <si>
    <t>Se redactaron los 4  documentos precontractuales ficha técnica, estudios previos y análisis del sector de dos (2) Proyectos 
Se adelantó el proceso de contratación parte del equipo técnico para la ejecución del Banco de Proyectos. Junio.  Se redactaron los  documentos precontractuales ficha técnica, estudios previos y análisis del sector de dos (2) Proyectos denominados: fortalecimiento a consejos comunitarios y wifi comunitario. entrega simbólica de $12 mil millones de pesos que serán entregados a ICETEX en el marco del FECECN y se informó a esta Dirección que se tramitaría el proyecto placa huella, con aporte desde DACNARP de $20 mil millones
1 informe referente a los proyectos aprobados y cofinanciados durante la vigencia 2020 en relación a la estrategia "El Poder de las 3 Es"
1 análisis a la ejecución presupuestal de todos los proyectos cofinanciados, relacionando los desembolsos, fechas de pago y valor total de reintegro por parte de la Corporación Colombia Internacional - CCI, a la NACIÓN.
3 reuniones de seguimiento para la entrega del aplicativo web diseñado por parte de CCI 
1 Contrato Interadministrativo No. 935 de 2021 con la empresa TELECAFE, de operación logística
19 eventos de fortalecimiento organizativo a diversas formas y expresiones organizativas de las comunidades NARP, beneficiando aproximadamente a 2,100 personas, con una inversión cercana a los $1.800.000.000 mcte
41 eventos de fortalecimiento organizativo a diversas formas y expresiones organizativas de las comunidades NARP, beneficiando aproximadamente a 3,970 personas, con una inversión cercana a los $2.200.000.000 mcte</t>
  </si>
  <si>
    <t>1 fortalecimiento técnico con la PONAL, mejoramiento continuo,   concierne marco de los procedimientos policiales para salvaguardar el contexto cultural, mesa de trabajo técnica de evaluación a la fase de alistamiento y desarrollo a. los procesos de caracterización en los departamentos de Nariño y Choco cumplimiento de la sentencia T - 025 de 2014. procesos de caracterización, Asistencia Técnica articulada con la Unidad de Atención de Victimas y Reparación Integral y Victimas de Conflicto Armado, población NARP, Fortalecimiento y Desarrollo Técnico a los procesos de caracterización Cumplimiento de la Sentencia T - 025 - 20114</t>
  </si>
  <si>
    <t>En el cuarto trimestre se realizaron acciones programadas para el cumplimiento del 100% así: octubre, noviembre y diciembre, 1 seguimiento a la inclusión del enfoque diferencial, juventud, para dar cumplimiento a ley 1622 de 2013, Estatuto de Ciudadanía Juvenil modificada por la ley 1885 de 2018, acompañamiento a la jefatura de gabinete de los pilares de los planes de etnodesarrollo junto con los municipios de los Programas de Desarrollo con Enfoque Territorial PDET. En Octubre 1 jornada de acompañamiento a la Comisión VI del Espacio Nacional de Consulta Previa para la construcción de la ruta de la Consulta Previa entre la Unidad de Búsqueda de Personas dadas por Desaparecidas (UBPD) y las Comunidades NARP. En noviembre y diciembre 1 solicitud del Ministerio de Salud y Protección Social sesionó el Espacio Nacional de Consulta Previa en pleno</t>
  </si>
  <si>
    <t>Durante el año 2021. se realizaron  17 acciones para garantizar   la funcionabilidad de los espacios de  participación, concertación y  diálogo de instancias  representativas de las comunidades negras, afrocolombianas, raizales y Palenqueras, plasmadas de manera acumulativa en la presente vigencia.</t>
  </si>
  <si>
    <t xml:space="preserve">En el trim cumplimiento del 100% de la prio así; ener.febr.mar. revisión y mejoramiento a los resultados de la convocatoria del Banco de proyectos 2021, los cuales están dispuestos de la siguiente manera:
1.  Convenio de cooperación internacional 1874 de 2021, celebrado con la Organización de Estados Iberoamericanos - OEI, por un valor de 16 mil millones de pesos.
2.Convenio 1883 de 2021, celebrado con la Universidad Nacional, Abierta y a Distancia - UNAD, por un valor de 27.330 millones de pesos.
1 Monitoreo permanente a la Convocatoria del Banco de Proyectos 2021 – UNAD, en la cual se presentaron 715 proyectos quedando un total de 239 preseleccionados para cofinanciar. La publicación de resultados se realizará el 1 de abril de 2022. 
1 Monitoreo a la ejecución del Convenio 1883 de 2021 - Invias, el cual desarrolló la Convocatoria de Placa huella. Actualmente se adelantan las visitas técnicas a los 16 proyectos NARP para identificación de necesidades y consolidación de presupuestos. </t>
  </si>
  <si>
    <t xml:space="preserve">4.1 Implementar el 100% de las iniciativas estratégicas para el cumplimiento de los compromisos del Plan Nacional de Desarrollo capitulo étnico. </t>
  </si>
  <si>
    <t>Porcentaje de iniciativas estratégicas implementadas para el cumplimiento de los compromisos del plan nacional de desarrollo capitulo étnico.</t>
  </si>
  <si>
    <t>(Número de acciones realizadas para el cumplimiento de los compromisos del plan nacional de desarrollo capitulo étnico / Número de acciones programados para el cumplimiento de los compromisos del plan nacional de desarrollo capitulo étnico)*100</t>
  </si>
  <si>
    <t>Se realizaron capacitaciones virtuales y presenciales con Consejos Comunitarios y Organizaciones de Comunidades NARP en los departamentos de Valle, San Andrés, Chocó, Meta, Cauca y Nariño respecto al impacto que la Ley 2056 de 2020, por medio de la cual se regula el Sistema General de Regalías (SGR), tiene sobre las comunidades NARP. En las capacitaciones se ahondó en socializar detalladamente dicho impacto en las etapas de planeación, estructuración, presentación y evaluación de proyectos susceptibles a ser financiados con dichos recursos. Se espera continuar con estas jornadas de fortalecimiento de manera virtual y presencial cuando se garanticen los protocolos establecidos con el objetivo de darle continuidad a estos procesos de capacitación y de esta manera empoderar a las comunidades NARP para que tengan la capacidad de formular y gestionar proyectos que les permitan cerrar brechas económicas, políticas, sociales y culturales.
se realizó un análisis de las acciones de fortalecimiento en materia de derechos humanos vía proyectos presentados en el banco y una propuesta ejecutada vía operador logístico para desarrollar una reunión la primera semana de febrero donde se defina el mecanismo mediante el cual se va a llevar a cabo este fortalecimiento mediante un convenio con  Institución de Educación Superior por definir.
la Dirección de Asuntos para Comunidades Negras, Afrocolombianas, Raizales y Palenqueras, realizó dos espacios con la Consejería para la Estabilización consignando una presentación sobre la Estrategia de aporte en el cumplimiento de los indicadores de género del PMI y realizó una reunión preparatoria para realizar una jornada presencial de balance de los indicadores étnicos el 12 de Marzo.
la Dirección de Asuntos para Comunidades Negras, Afrocolombianas, Raizales y Palenqueras se encuentra en el proceso de contratación de profesionales para conformar los equipos de trabajo internos para dar continuidad al cumplimiento de este compromiso y retomar el trabajo con  la Teniente Paola Catalina Aponte Albarracín, Jefe Grupo Promoción y Difusión de DDHH de la Policía Nacional y continuar el trabajo en torno al documento sobre los   procedimientos policiales en procura de la salvaguarda del contexto cultural de las comunidades NARP.
la Dirección de Asuntos para Comunidades Negras, Afrocolombianas, Raizales y Palenqueras participó en el espacio junto con el Ministerio Público, COHDES, la UARIV y el DNP, donde se presentó el indicador trabajado durante Enero sobre el acompañamiento y la articulación en torno a los Procesos de Consulta Previa de los Planes Específicos de Prevención para las comunidades NARP afectadas por el conflicto armado. Lo anterior, dando cumplimiento a lo estipulado en el Auto 266 de 2017 y a la prórroga de medidas consignadas en el Decreto 4635 de 2011.
Se da continuidad al convenio para aunar esfuerzos técnicos entre el MINISTERIO DEL INTERIOR y el DANE, con el fin de coordinar una propuesta metodológica para la recolección de la información de los listados censales de las Comunidades, Negras, Afrocolombianas, Raizales y Palenqueras en el marco de los compromisos del Plan Nacional de Desarrollo . 6. Socializar los productos censales entre las instituciones del orden territorial y nacional para la toma de decisión administrativa dentro los planes de acción institucionales. 7. Formular recomendaciones de políticas públicas, según sea el caso, en los temas que son objeto del presente convenio.
4. Propiciar espacios de difusión dirigido a las comunidades negras, afrocolombianas, raizales y palenqueras para la socialización de la
metodología construida entre las partes, Como apoyo a la supervisión, se constituirá una MESA DE TRABAJO Y SEGUIMIENTO con el objeto de coordinar las diferentes acciones, compuesta por dos representantes designados por el Subdirector del DANE y cuatro representantes
designados por la Ministra del Interior de las áreas competentes, es decir, dos de la Dirección de Asuntos para Comunidades Negras, Afrocolombianas, Raizales y Palenqueras y dos de la Dirección de Asuntos Indígenas, Rrom y Minorías. Dicha mesa será convocada a solicitud de cualquiera de las partes o cuando la ejecución del convenio así lo requiera, al menos de manera trimestral.
la Dirección de Asuntos para Comunidades Negras, Afrocolombianas, Raizales y Palenqueras ha acompañado procesos previos a la realización de espacio de trabajo conjuntos con el ICBF y la Comisión Intersectorial para la primera Infancia para realizar sesiones de trabajo con la Comisión III del Espacio Nacional de Consulta Previa para dar cumplimiento a compromisos de éstas entidades en el marco del PND.</t>
  </si>
  <si>
    <t xml:space="preserve">2 capacitaciones virtuales, con consejos comunitarios y Organizaciones de Base en el departamento del Choco. ley 2056 de 2020
1 fortalecimiento y análisis de las acciones de en materia de derechos humanos 
1 mesa de trabajo con el Departamento Nacional de Planeación -DNP- la hoja de vida del indicador  a la acción 1.42 del CONPES ejes acciones que prorrogan la Ley 1448 de 2011 . 
1 mesa de trabajo técnica de evaluación de  los criterios y análisis  a la definición de criterios de la política de catastro.
Se realizaron acciones con el fin de garantizar el cumplimiento del 100%  se desagregan así;
1 reunión de planeación del análisis de la discriminación racial y desigualdad de las comunidades NARP en contextos urbanos con la consejería presidencial.1 documento MAPA DE RIESGO DE VULNERACION DE DERECHOS HUMANOS DE LAS COMUNIDADES NEGRAS, AFROCOLOMBIANAS, RAIZALES Y PALENQUERAS Y DISCRIMINACIÓN RACIAL Y RACISMO       
1 reunión virtual de analítica avanzada en temas relacionados a tableros de trabajo del Grupo  Observatorio. 1 diseño en   poder point del  tablero a presentar por  a la oficina de OIPI                                                           
1 Simposio de Observatorios de Derechos Humanos y derechos internacional Humanitario" </t>
  </si>
  <si>
    <t>acciones para garantizar el cumplimiento del 100% de la iniciativa, programadas así;
Julio. Mesas técnica con la consejería para la estabilización y la Dirección de Asuntos Indígenas Rron del Ministerio del Interior en los avances del cumplimiento de los indicadores étnicos,  Capacitaciones virtuales con consejos comunitarios y organizaciones de base en el departamento del valle. ley 2056 de 2020
Agosto. Socialización con la subcomisión de territorio de la Comisión consultiva de alto Nivel con los criterios de la política de catastro multipropósito Comunidad NARP, 
Septiembre. mesa técnica de trabajo con el DNP,  para realizar acciones de mejoramiento a la prorroga de la ley 1448 de 2011</t>
  </si>
  <si>
    <t>En el Trimestre se realizaron acciones programadas para el cumplimiento del 100% de la Iniciativa así; 
En octubre: 1 socialización de ruta metodológica de consulta previa para la formulación de política de Medellín; en noviembre 1 capacitación y fortalecimiento en conocimientos étnicos; en diciembre 2 mesas de trabajo para definición, elaboración de propuesta de ficha técnica los indicadores étnicos y de política publica NARP.</t>
  </si>
  <si>
    <t xml:space="preserve">Durante el año 2021. se realizaron 16 acciones adelantadas para garantizar el cumplimiento de los compromisos del Capitulo Étnico del Plan Nacional de Desarrollo. </t>
  </si>
  <si>
    <t xml:space="preserve">En el trim cumplimiento del 100% de la inic así; ener.febr.mar. 1 socializó la Sent C 433/2021 Personal  FFMM: Direcc, Estado Mayor, Zonas, Dim, Asesores Jurídicos Zonas, Oficiales y Suboficiales, exonera a las com. NARP prestar el servicio militar obligatorio,  y establece estos requisitos: 1. Certifi de autorreconocimiento, acuerdo a la resol 0762 de 2020. 2. Certifi pertenencia étnica que expide el Consejo C en el Decreto 1640 de 2020. 
1 docum constituir diagnóstico del Documento CONPES de Juventud, cumplimiento compr de la DACNARP. del l09 de agosto de 2021, CONPES 4040 PACTO COLOMBIA CON LAS JUVENTUDES: ESTRATEGIA PARA FORTALECER EL DESARROLLO INTEGRAL DE LA JUVENTUD. </t>
  </si>
  <si>
    <t>4. Fortalecer el diálogo intercultural Estado – Comunidades a través del cual se implementen iniciat</t>
  </si>
  <si>
    <t xml:space="preserve">4.1 Implementar el 100% de las iniciativas estratégicas para el cumplimiento de los compromisos del </t>
  </si>
  <si>
    <t>4.2 Fortalecer al 100% la articulación interinstitucional para el mejoramiento de la gestión y desarrollo propio de los consejos comunitarios y las diferentes formas y expresiones organizativas de la población NARP</t>
  </si>
  <si>
    <t xml:space="preserve">Porcentaje de Informes de acciones de fortalecimiento institucional a las dinámicas sociales, económicas, educativas, políticas, ambientales y culturales, para beneficios de las comunidades NARP. </t>
  </si>
  <si>
    <t>(Número de acciones realizadas para el fortalecimiento institucional a las dinámicas sociales, económicas, educativas, políticas, ambientales y culturales, para beneficios de las comunidades NARP / Número de acciones programados para el fortalecimiento institucional a las dinámicas sociales, económicas, educativas, políticas, ambientales y culturales, para beneficios de las comunidades NARP)*100</t>
  </si>
  <si>
    <t>Se socializo el documento censal y presentación del equipo que realizaría la actividad, lo cual se contó con la presencia del Ministerio Publico, Consejos Comunitarios y herederos del predio hacienda Arroyo Grande, durante el 03 al 16 de marzo de 2021 la DCNARP realizo apoyo al desarrollo de la actividad censal casa a casa, lo cual se delegaron 4 profesionales para tal efecto, en la misma reunión de socialización las comunidades manifestaron descontentos en la reducción del polígono de 18.000 hectáreas mencionadas por el extinto Incoder que era la zona objeto de clarificación y la Agencia Nacional de Tierras menciona que en mayo de 2020 realizó una corrección del polígono de la hacienda arroyo grande y este es de 8.400 hectáreas y la  cual implica que la comunidad de Amazaguapo queda excluida del proceso censal, las comunidades solicitaron que la Subdirección de procesos agrarios  de la ANT explique por qué la reducción del mismo, para ello se acordó reunión técnica y jurídica para finales de marzo. 
Se buscó armonizar relación entre el Estado y las comunidades para adelantar a través de los interlocutores válidos un acertado manejo de la comunicación, y se les informó a las instituciones del Estado, por parte del Ministerio del interior, cuales son las expectativas de las comunidades frente a proyectos de gran importancia en el orden de compromisos binacionales como la Vía Binacional Tumaco – Esmeraldas (Ecuador).
Participamos de la V Reunión de Representantes de los Órganos e Instituciones del Sistema Andino de Integración. En la reunión participaron más de 150 personas de la región andina, incluido el presidente de Colombia Iván Duque y los delegados de los países miembros de la CAN.
Desarrollo de la Actividad: La presidencia pro tempore de Colombia incluyó dentro de su Plan de Trabajo 2020- 2021 un eje de Gobernanza que contempla la realización de la Reunión del Sistema Andino de Integración, dando alcance a los artículos 9 y 10 del Acuerdo de Cartagena que establecen que las reuniones de los Representantes del Sistema Andino de Integración se celebrarán de manera ordinaria al menos una vez al año. Esta actividad se desarrolló en la cancillería de Colombia, y tenía como finalidad el conocer los avances realizados por la presidencia Pro Témpore en su mandato anual. Compromiso: Esta reunión es importante puesto que aporta a la coordinación entre los distintos órganos del Sistema Andino de Integración y la consecución de los objetivos del Acuerdo de Cartagena. Adicionalmente, en la Declaración de La Paz, firmada con ocasión de la IV Reunión de Representantes de Órganos e Instituciones del Sistema Andino de Integración, los representantes expresaron su compromiso de realizar una próxima reunión, en coordinación con la próxima pro témpore (Colombia), para hacer seguimiento a los planes de acción en beneficio de los ciudadanos andinos. 
La DACNARP tiene como compromiso seguir adelantando las actividades como Presidencia Pro Témpore en la mesa Afrodescendiente de la CAN. Una de las actividades es darle continuidad a la matriz POA expuesta en el año 2020.
Resultado: En el evento la DACNARP dio a conocer el foro del Decenio Internacional realizado en diciembre del año 2020. Foro que permitió dar a conocer los avances normativos y acciones afirmativas que se han presentado en Bolivia, Ecuador y Perú. Este tipo de intercambio beneficia enormemente a nuestras comunidades, puesto que generan nuevas alternativas para poder desarrollar con las comunidades NARP en Colombia.  Activa Buenaventura	Desarrollo de la Actividad: Se realizó articulación con la APC y USAID sobre el tema Activa Buenaventura. 
	Esta actividad hace parte de las “Alianzas Competitivas para la Equidad” lanzadas por el Gobierno Nacional, como estrategia para promover la inversión privada y el desarrollo en los territorios afectados por la violencia. 
	Esta iniciativa se compone de tres líneas estratégicas: liderazgo social, incidencia en política pública y gobierno abierto, a través de los cuales se busca alcanzar una Buenaventura donde la ciudadanía informada se apropie de los asuntos públicos, las instituciones respondan a las solicitudes ciudadanas, y se genere confianza en la efectividad de la participación y en los procesos de toma de decisiones públicas.
se realiza fortalecimiento a las siguientes instituciones en la formulación de la política publica con enfoque diferencial para las comunidades Negras Afrocolombianas, Invima, Dian, Ica, Alcaldía de Tumaco, Consejería presidencial para los derechos humanos, Migración Colombia, Cancillería.</t>
  </si>
  <si>
    <t xml:space="preserve"> 7 conflictos atendidos, discusión territorial, del Consejo Comunitario de Guayabal (Quibdó- Choco),gobernabilidad del Consejo Comunitario de Bahía Cupica (Choco), mesa de diálogo de Cartagena
7 SOLICITUDES DE FORTALECIMIENTO INSTITUCIONAL EN TERRITORIOS, Municipio De Apartado, Municipio Yumbo
Municipio Buenaventura, Municipio Tuluá, Municipio Zarzal
Municipio Pradera, Asamblea Del Valle.1 acompañando los espacios de dialogo con los jóvenes pacto Colombia con la juventudes
1 encuentro articulado DACNARP y CORPOAFRO, experiencia en la construcción de plan de vida Aportes a la convivencia y la paz desde las comunidades étnicas.  5 Conflictos atendidos, presidente del consejo comunitario de Guayabal.
1  convocatoria y agenda a la cancillería y países miembro de la CAN.  Se construye matriz POA del presente año y se envía a los países miembro.  
1 reunión técnica entre el grupo de mujeres de la DACNARP y UNFPA. trabajo con mujeres en la isla de San Andrés.
1 encuentro articulado DACNARP y CORPOAFRO, experiencia en la construcción de plan de vida como organización, Aportes a la convivencia y la paz desde las comunidades étnicas</t>
  </si>
  <si>
    <t>Julio.  Mesa Raizal 151 Artículos del documento del Estatuto Raizal, participación de más de 40 entidades del Gobierno Nacional y territorial del Departamento de San Andrés, Providencia y Santa Catalina;
Agosto. Mesas con las diferentes entidades del Gobierno Nacional que ejercen la secretaría técnica de las 12 mesas del Paro Cívico del Chocó, balance de las inversiones realizadas por las entidades en el cumplimiento DF51, resultado de más de 1.5billones en inversiones
Septiembre. Se remitió al despacho del viceministro el acta firmada del proceso de Consulta Previa documento borrador de la reglamentación de la Curul Adicional para el Pueblo Raizal en el Congreso de la República.</t>
  </si>
  <si>
    <t>En el trimestre se realizaron acciones para el cumplimiento del 100% de la Iniciativa así; en octubre  1 Encuentro de Corpoafro para la construcción de plan de vida. En noviembre 1 solicitud de recursos para proyectos de comunidades NARP a la fundación Ford - La actividad de la Fundación se enfoca en tres aspectos principales en Colombia y Perú. En diciembre 1 presentación Políticas Publicas al correo de cada entidad territorial.</t>
  </si>
  <si>
    <t>Durante el año 2021. se realizaron 13 Acciones  desarrolladas de mejoramiento continuo de articulación con las entidades del orden local, departamental y nacional  en la formulación de acciones institucionales que incluyan a las comunidades NARP</t>
  </si>
  <si>
    <t>En el trim cumplimiento del 100% de la inic así; ener.febr.mar. 1 reunión con planeación del mininterior y el BID, llevar acabo el proyecto de diplomado con las comunidades NARP.   El Grupo BID es la principal fuente de financiamiento para el desarrollo de América Latina y el Caribe.  ( Se le da inicio al diplomado en la ciudades de Buenaventura hacen parte de este proyecto 35 líderes y lideresas, jóvenes).
1 fortalecimiento Institucional a la secretaria de Gobierno de la Alcaldía de Barranquilla en el seguimiento a la Política Pública Afrodescendiente para las Comunidades Negras, Afrocolombianas, Raizales y Palenqueras, en el marco del Acuerdo No. 031 de 2013 “</t>
  </si>
  <si>
    <t>4.2 Fortalecer al 100% la articulación interinstitucional para el mejoramiento de la gestión y desar</t>
  </si>
  <si>
    <t xml:space="preserve">4.3 Apoyar técnicamente al 100% los consejos comunitarios y/o expresiones organizativas de las comunidades negras, afrocolombianas, raizales y palenqueras en los procesos organizativos, de gobernabilidad y conocimiento de sus derechos individuales y colectivos. </t>
  </si>
  <si>
    <t xml:space="preserve">Porcentaje de consejos comunitarios y/o expresiones organizativas de las comunidades negras, afrocolombianas, raizales y palenqueras apoyados técnicamente y jurídicamente en los procesos organizativos, de gobernabilidad y conocimiento de sus derechos individuales y colectivos.
</t>
  </si>
  <si>
    <t>(Consejos comunitarios y/o expresiones organizativas de las comunidades NARP apoyados técnicamente y jurídicamente en los procesos organizativos, de gobernabilidad y conocimiento de sus derechos individuales y colectivos / Consejos comunitarios y/o expresiones organizativas de las comunidades NARP que solicitaron apoyo técnico y jurídico en los procesos organizativos, de gobernabilidad y conocimiento de sus derechos individuales y colectivos)*100</t>
  </si>
  <si>
    <t>Para la presente vigencia se proyectaron respuestas frente a cuarenta y tres (43) acciones de tutela interpuestas. Se tramitaron 467 PQRSD en el marco de solicitudes de certificación, registro y actualizaciones. también, peticiones varias.
Para la presente vigencia se proyectaron 100 CERTIFICACIONES 32 RESOLUCIONES Inscripción y/o actualización y certificación, del Registro público único nacional de Consejos Comunitarios, formas y expresiones organizativas, y organizaciones de base de las comunidades negras, afrocolombianas, raizales y palenqueras.
Para la presente vigencia se realizaron Veinte 20 Fortalecimientos organizativo frente a la Legislación étnica  para  Consejos Comunitarios, Formas y Expresiones  Organizativas y Organizaciones de Base de las Comunidades  NARP en el marco de la implementación del Decreto 1640 de 2020.
Se trabajan los formatos de tramitología que realiza la Dirección y a través de los cuales se implementara la plataforma a través de la cual se implementara la modernización del Registro Publico Único Nacional. Decreto 1640 de 2020.
Se revisan cada uno de los formatos aprobados para cada tramite de certificación, actualización e inscripción y se establece la ruta a seguir en el marco del cronograma propuesto en el mes de enero para avanzar con la modernización del Registro Publico Único Nacional. se establecen tareas para el área de sistemas y archivo documental.
Se recibió por parte de la consejería presidencial invitación al encuentro nacional RODHI 2020, cuyo objetivo era la presentación de los informes de la RODHI  en el evento nacional de la red de observatorios de derechos humanos y DIH - ROIDHI ( cierre 2020) en el cual se envío por parte de OCDR insumos y acciones adelantadas en el año 2020  con el fin de socializarlo en el encuentro nacional.  Se estudio lo casos allegados al correo del observatorio cuyo objetivo es documentar los presuntos casos de discriminación allegados a la dirección a fin de adelantar las acciones pertinentes ya sea a petición de parte o de oficio.
articular el trabajo entre la CPDDHH y el Observatorio Contra la Discriminación Racial y El Racismo de MinInterior, para responder al indicador del Plan Nacional de Desarrollo en el punto de fortalecimiento al Observatorio Contra la Discriminación Racial y El Racismo de MinInterior.  Se participo de reunión con el equipo de gestión del conocimiento a fin de presentar al OCDR  los dos objetivos de consolidación de los observatorios de investigación en el cual presentan una estrategia analítica de recolección de insumos y datos e implementación de una plataforma con el propósito de difundir y socializar las acciones hechas por parte del OCDR.  Se analiza la viabilidad de crear alianzas estratégicas con SENA , CAMARA DE COMERCIO UNIVERSIDADES ,MEDIOS DE COMUNICACIONES (PERIODICOS- TELEVISION - REDES SOCIALES) INCOTEC ( campaña de regulación del decálogo de buenas practicas)Y DIFERENTES FUNDACIONES con el fin de adelantar acciones y campañas tendientes a mitigar el fenómeno de discriminación en Colombia.
Se recibió propuesta  concerniente al proceso de la plataforma web, que se encuentra en el marco del proyecto que se está desarrollando entre el Ministerio del Interior - Dirección de Comunidades  Negras y Zabala Consultan- llamado “Construcción participativa de lineamientos de política pública para la erradicación del racismo y la discriminación de la población afrodescendiente en Colombia”. , cuyo objetivo es la creación de una  herramienta para el proceso de participación y denuncia de hechos o situaciones de racismo y discriminación racial que fortalecerá de esta manera al Observatorio Contra la Discriminación racial de la dirección de comunidades negras .
Se reviso documento correspondiente al MAPA DE RIESGO DE VULNERACIÓN DE DERECHOS HUMANOS DE LAS COMUNIDADES NEGRAS, AFROCOLOMBIANAS, RAIZALES Y PALENQUERAS Y DISCRIMINACIÓN RACIAL Y RACISMO, posterior a la debida corrección, realizada por la OIP, sobre el estilo del documento.  Se envío documento  a viceministro para su revisión y visto bueno el día 15 de mazo 2021.  Se desarrollo memorando de entendimiento que será firmado entre la secretaria de derechos humanos del ecuador y el ministerio del interior tiene como objetivo coordinar acciones en temas relacionados con la protección apoyo y progreso de la población afrodescendiente e intercambiar experiencias sobre programas y acciones que puedan llegar a ser comunes en la lucha contra la discriminación racial , normatividad, y políticas publicas.
Se revisó informe proyectado por el grupo observatorio contra la discriminación año 2020  -  análisis n° 1 - proyecto de ley pl 224 de 2019 cámara- con el fin de hacerle seguimiento al proyecto de ley mencionado en cual centra su estudio en el Certificado de Responsabilidad Étnica Empresarial; a lo cual, será de la competencia del Ministerio del Trabajo otorgarlo a las empresas que tengan vinculados mínimo el 10% de su planta laboral, en ‘’los niveles de dirección, supervisión y operación’’ a población indígena, negra, afrocolombiana, raizal, palenquera, Rom o gitana; desde esta perspectiva, se reflexiona  sobre la Acción afirmativa, Discriminación positiva o inversa, juicio de proporcionalidad de la Corte Constitucional, relacionado con el papel de responsabilidad que tienen las empresas como actores sociales. De esta manera se analiza la viabilidad de participar en el seguimiento y monitoreo a este proyecto de ley en favor de las comunidades por parte de OCDR.</t>
  </si>
  <si>
    <t xml:space="preserve">69 Resoluciones y 114 certificaciones frente a solicitudes de inscripción y/o actualización de los Consejos Comunitarios, organizaciones de base y formas o expresiones organizativas
Mayo. 1 reunión virtual de analítica avanzada en temas relacionados a tableros de trabajo del Grupo  Observatorio
Junio. 1 Simposio de Observatorios de Derechos Humanos y derechos internacional Humanitario" 37  Resoluciones y 59 certificaciones frente a solicitudes de inscripción y/o actualización de los Consejos Comunitarios, organizaciones de base y formas o expresiones organizativas
1 reunión de planeación del análisis de la discriminación racial y desigualdad de las comunidades NARP en contextos urbanos con la consejería presidencial.1 documento MAPA DE RIESGO DE VULNERACION DE DERECHOS HUMANOS DE LAS COMUNIDADES NEGRAS, AFROCOLOMBIANAS, RAIZALES Y PALENQUERAS Y DISCRIMINACIÓN RACIAL Y RACISMO       
1 reunión virtual de analítica avanzada en temas relacionados a tableros de trabajo del Grupo  Observatorio. 1 diseño en   poder point del  tablero a presentar por  a la oficina de OIPI                                                           
1 Simposio de Observatorios de Derechos Humanos y derechos internacional Humanitario" </t>
  </si>
  <si>
    <t>Acciones para le cumplimiento del 100% de la iniciativa se desagregan así; 
Julio. 8 tutelas tramitadas, 114 PQRS tramitadas
Agosto. 2 reuniones Se evaluó y revisó documentos técnicos presentados por la Agencia Nacional Digital (propuesta económica) para el proceso del Sistema de Información Registro Público Único
Septiembre. 3 reuniones, Se organiza propuesta interna con nuevas variables de acuerdo a las indicaciones presentadas desde el despacho del viceministro.</t>
  </si>
  <si>
    <t>En el trimestre se realizaron acciones programadas para el cumplimiento del 100% de la Iniciativa así: en octubre  1 fortalecimiento al observatorio, contra la discriminación racial y el racismo y se realiza el mejoramiento al mapa de riesgo. En noviembre   1 fortalecimiento al nuevo observatorio Colombia es de Todos, en su actuación de los lineamientos internacionales. En diciembre 1 fortalecimiento a la metodología de investigación social con los grupos poblacionales</t>
  </si>
  <si>
    <t>Durante el año 2021. se realizaron 12 Acciones de apoyo   jurídico y técnico a los consejos comunitarios y/o expresiones  organizativas de las comunidades en sus procesos organizativos, de gobernabilidad y conocimiento de sus derechos individuales y colectivos.</t>
  </si>
  <si>
    <t>En el trim cumplimiento del 100% de la inic así; ener.febr.mar.  tramitado 12 acciones de tutela, 3 incidentes de desacato, y 1 acción de nulidad. 1 articulación, con Observatorio de DDHH-presidencia, con apoyo del Centro de formación Española,  1 articulación institucional, para la estrategia de cultura ciudadana para disminuir el racismo, la xenofobia y la marginación social en Bogotá, foro virtual, 1 Evento que se desarrollara conjuntamente con Consejería Presidencial de los DDHH.</t>
  </si>
  <si>
    <t>4.3 Apoyar técnicamente al 100% los consejos comunitarios y/o expresiones organizativas de las común</t>
  </si>
  <si>
    <t>4.4 Fortalecer el 100% de los espacios de participación y dialogo de instancias representativas de las comunidades negras, afrocolombianas, raizales y palenqueras</t>
  </si>
  <si>
    <t xml:space="preserve">Porcentaje de seguimiento y monitoreo de las políticas, planes, programas y proyectos que beneficien a las comunidades NARP.
</t>
  </si>
  <si>
    <t>(Seguimiento y monitoreo realizado de las políticas, planes, programas y proyectos que beneficien a las comunidades NARP / Seguimiento y monitoreo programado de las políticas, planes, programas y proyectos que beneficien a las comunidades NARP)*100</t>
  </si>
  <si>
    <t>Se realizaron capacitaciones virtuales y presenciales con Consejos Comunitarios y Organizaciones de Comunidades NARP en los departamentos de Valle, San Andrés, Chocó, Meta, Cauca y Nariño respecto al impacto que la Ley 2056 de 2020, por medio de la cual se regula el Sistema General de Regalías (SGR), tiene sobre las comunidades NARP. En las capacitaciones se ahondó en socializar detalladamente dicho impacto en las etapas de planeación, estructuración, presentación y evaluación de proyectos susceptibles a ser financiados con dichos recursos. Se espera continuar con estas jornadas de fortalecimiento de manera virtual y presencial cuando se garanticen los protocolos establecidos con el objetivo de darle continuidad a estos procesos de capacitación y de esta manera empoderar a las comunidades NARP para que tengan la capacidad de formular y gestionar proyectos que les permitan cerrar brechas económicas, políticas, sociales y culturales.
Se finalizó la primera etapa de fortalecimientos a Consejos Comunitarios y demás formas organizativas de las Comunidades NARP en lo relacionado con la Ley 2056 de 2020 (Ley del Sistema General de Regalías). Se espera realizar una segunda jornada de fortalecimientos a aquellos Consejos Comunitarios y Organizaciones de Comunidades NARP que lo soliciten. Así mismo, se realizaron sesiones de asistencia técnica a los más de 600 proyectos postulados para el Banco de Proyectos para el Fortalecimiento Organizativo de Consejos Comunitarios y demás formas organizativas de las Comunidades NARP. Lo anterior, para que puedan surtir los diferentes procesos de subsanación en la presentación de sus proyectos.
Se realizaron 51 activaciones de rutas étnicas en el marco de los planes específicos de prevención y atención para comunidades NARP en los departamentos de Nariño, Cauca, Córdoba, Arauca, Antioquia, Chocó, Risaralda y Putumayo.
Se da continuidad a la coordinación de los procesos de consulta previa, según demanda de las entidades y las coyunturas correspondientes frente a medidas legislativas y administrativas.  se acompañaron los siguientes procesos:  estatuto para los Etnoeducadores, Proyecto de Ley de Regalías, Protocolo de relacionamiento para Comunidades Negras ante la UBPD, política pública de Infancia y adolescencia y Protocolo de Consulta Previa, Proyecto de decreto reglamentario del Artículo 45 de la Ley 70 de 1993 (Decreto 1640 de 2020) y los decretos que prorrogaron la vigencia del primer periodo de los delegados ante el ENCP (Decreto 496 y 1764 de 2020)
Se dio continuidad a la XVI Mesa Técnica en el marco del proceso de consulta previa del Proyecto de Ley por medio del cual se expide el Estatuto de Profesionalización de Docentes Etno Educadores de las Comunidades Negras, Afrocolombianas, Raizales y Palenqueras al servicio del Estado. Esta sesión se realizó de manera presencial en la ciudad de Bogotá con el cumplimiento de todos los protocolos establecidos para llevar a cabo sesiones de trabajo presencial</t>
  </si>
  <si>
    <t>3 reuniones virtuales de socialización del Diagnóstico sobre la implementación de la cátedra de estudios afrocolombianos con las secretarias de educación  Nariño, Valle, y Boyacá. 
1 informe a los proyectos aprobados y cofinanciados durante la vigencia 2020 en relación a la estrategia "El Poder de las 3 Es"
3 los  documentos precontractuales ficha técnica, estudios previos y análisis del sector de (2) Proyectos denominados: fortalecimiento a consejos comunitarios y wifi comunitario. entrega simbólica de $12 mil millones de pesos que serán entregados a ICETEX en el marco del FECECN y se informó que se tramitaría el proyecto placa huella, con aporte desde DACNARP de $20 mil millones
Se recibieron 6235 Solicitudes de Autorreconocimiento. Aprobadas 3748 Rechazadas 2487.Se recibieron 108 Solicitudes de Cupos y Descuentos. Aprobadas 83 rechazadas 25.
Se recibieron 8511 Solicitudes de Autorreconocimiento. Aprobadas 5626 Rechazadas 2885.Se recibieron 269 Solicitudes de Cupos y Descuentos. Aprobadas 208 rechazadas 61.
Se recibieron 6614 Solicitudes de Autorreconocimiento. Aprobadas 4086 Rechazadas 2525.Se recibieron128  Solicitudes de Cupos y Descuentos. Aprobadas 74 rechazadas 32.</t>
  </si>
  <si>
    <t>Julio. Cartilla Metodológica para Formulación e Implementación de los Planes de Etnodesarrollo a la Organización Social Afrocolombiana y Victimas de Planeta Rica "ASOVIPLAR"
Agosto. Se revisaron con la agencia Nacional de Tierras - ANT los procedimientos de Titulación Colectiva de los Consejos Comunitarios de Jamundí.
Septiembre. Articulación con el DNP de la formulación de Proyecto Tipo para que permita tener un modelo para la Formulación e Implementación de los Planes de Etnodesarrollo financiando con recursos del Sistema General de Regalías - SGR. Agosto. Se realizan actualizaciones técnicas a los Programas misionales de funcionamiento y de sentencia.</t>
  </si>
  <si>
    <t>En el trimestre se realizaron acciones programadas para el cumplimiento del 100% de la Iniciativa así: en octubre, noviembre y diciembre se hicieron 3 convocatorias de placa huella con el Instituto Nacional de Vías, se seleccionan  16 iniciativas de las presentadas; también se hizo fortalecimiento a los consejos comunitarios NARP con la Universidad Nacional Abierta y a Distancia, y  fortalecimiento a las instancias representativas articulada con la OEI (Organización de Estados Iberoamericanos) la ejecución será para el primer trimestre de 2022.</t>
  </si>
  <si>
    <t>Durante el año 2021. se realizaron 12 Acciones desarrolladas de   seguimiento y monitoreo de las políticas, planes, programas y proyectos que beneficien a comunidades negras, afrocolombianas, raizales y palenqueras y/o apoyar la identificación, formulación y gestión de proyectos</t>
  </si>
  <si>
    <t>En el trim cumplimiento del 100% de la inic así; ener.febr.mar.  3 monitoreo permanente al desarrollo de las actividades establecidas en el contrato interadministrativo No 1883-2021. 1 Apoyo a la realización de visitas Técnicas para identificación necesidades a los proyectos de placa huella seleccionados en el Convenio 1406 de 2021. .1 elección de representante en el departamento del Meta, en el cual se designó el representante principal y el suplente.  2 elecciones  del representante en Sucre y Cauca, en el cual se designó el representante principal y el suplente de cada departamento.  1 Mesa Técnica  MEN - Hoja de Ruta avances implementación Catedra Afrocolombiana y Etnoeducación.</t>
  </si>
  <si>
    <t>4.4 Fortalecer el 100% de los espacios de participación y dialogo de instancias representativas de l</t>
  </si>
  <si>
    <t>4.5 Realizar el 100% de las acciones para el cumplimiento de las ordenes emanadas de las sentencias, Autos y demás órdenes judiciales, en el marco de la violación de los derechos fundamentales y constitucionales de las comunidades negras, afrocolombianas, raizales y Palenqueras.</t>
  </si>
  <si>
    <t>Porcentaje de promoción de los derechos fundamentales de las comunidades NARP velando por el reconocimiento, integridad y desarrollo de su diversidad étnica y cultural</t>
  </si>
  <si>
    <t>(Número de Promociones de los derechos fundamentales de las comunidades NARP realizadas / Número de promociones de los derechos fundamentales de las comunidades NARP programadas)*100</t>
  </si>
  <si>
    <t xml:space="preserve">Frente a la Implementación el Plan de Caracterización en  veinticinco (25) Consejos Comunitarios conforme a lo establecido en la sentencia T -025 de 2004 y sus autos de seguimientos realiza  la  Planificación   de  los   consejos  comunitarios  a intervenir  teniendo  en  cuenta   los  procesos realizados  durante  el  año 2020, Se  concluye  la  intervención   de   42  procesos  a dar  continuidad   la caracterización  así :  10  en  Nariño; 10  en  Choco , 10  en  María  la  Baja, 10  en Buenaventura;  1  en  el  Cesar; 1 en  Sucre. 
Se  realiza el  acopio de  los  documentos   de  caracterización  realizados  durante  el  año 2020  con  el objeto   de  analizar  el  alistamiento   y plan  de  trabajo de  acuerdo   a  la  fases  en  que  se  encuentran   los  diferentes  procesos.
Atención de las alerta  temprana 001-2021  de  los departamentos  de Caquetá, Cauca y Putumayo sin   recomendación  directa a  la  DACN;  se  acudió   a   tres Sesiones  de CIPRAT  de manera virtual y a un taller regional de seguimiento (virtual) ,  Se  realiza  reunión    de  análisis y estado  del  proceso  consultivo   de los Sujetos  de  Reparación  Colectiva:  Bajo Mira  y  Frontera;  Cacarica; Aires  de  Garrapatero;  Zanjón  del  Garrapatero,  Jacobo Pérez  Escobar; Rincón Guapo Loveran; Ayapel; El Perro, La  Vuelta; ACADESAN.   con  el objeto  de  priorizar  la  continuidad  del  los  procesos.
Atención de las tres  alertas  tempranas  de  los departamentos  de Bolívar, Norte de Santander y  Valle del Cauca sin recomendaciones  directas a  la  DACN;  se  acudió   a ocho Sesiones  virtuales de  CIPRAT,  Se  realiza  reunión  con  el  Viceministro  y  directivos  de  la Unidad  para  la  victimas  para  luego  acordar   con  la  Directora  ACNARP   el  inicio   de  los  proceso  desde  el  mes   de  marzo  iniciando  por  la  protocolización   de  los  SRC     de  los  c.c.  Ares  del  Garrapaterp;  Zanjón  de    Garrapatero  y  Bajo Mira  y Frontera,   Se  Realiza  reunión  con  al Unidad  para  las  victimas   dejando  la  disposición  de  la  DACN ,  cuando  sea   requerido  su  acompañamiento  y  organización  logística    de  aporte de  la Unidad  para  las  Victimas.
Se realiza estudio   y  activación  de  la  Ruta  Étnica  del  Consejo  Comunitario  de  la  Toma  -  Suarez,   Cauca.
</t>
  </si>
  <si>
    <t xml:space="preserve">Sesión virtual de seguimiento de la AT 008-21, CAS Sácama, La Salina, Támara, Aguazul Yopal BOY Pajarito, Paya y Pisba.  Se actualizo el registro de los reportes en la plataforma SIGOB-CIPRA. 
Misión humanitaria agua clara en el marco de los compromisos de la sentencia T 622 del 2016 y la alerta temprana emitida por la defensoría del pueblo 011 del 2018,CERREM COLECTIVO Consejo Comunitario ZANJON DE GARRAPATERO
3 Documentos de caracterización de los consejos comunitarios de Bajo Calima y Cajambre ubicados en Buenaventura, Valle del cauca.  Documentos Borrador de caracterización de los consejos comunitario de San Pablo, Nispero y correa Ubicados en el Municipio de María la baja, Bolívar 
Reinicio del comité de centro y seguimiento al cumplimiento de la sentencia de la corte constitucional T-329-17.
DOS PROTOCOLIZACION CONSEJO COMUNITARIO DE LA COMUNIDAD NEGRA GARRAPATERO SANTANDER DE QUILICHAO - CAUCA.DOS ( 2 ) PLANES  INTEGRALES  DE REPARACION COLECTIVA EN EL CONSEJO COMUNITARIO DE LA COMUNIDAD NEGRA PALMITAS EN  JAGUA DE IBIRICO - CESAR. PLAN INTEGRALES  DE REPARACION COLECTIVA EN EL CONSEJO COMUNITARIO DE LA COMUNIDAD NEGRA COACNEJA
PLAN I NTEGRAL DE REPARACIÓN COLECTIVA EN EL  CONSEJO COMUNITARIO DE LA COMUNIDAD NEGRA PALMITAS - COAFRATAS EN EL  JAGUA DE IBIRICO - CESAR </t>
  </si>
  <si>
    <t>Julio.(1) acompañamiento: reunión de constitución de una mesa interinstitucional territorial y Nacional para la promoción de la agenda ambiental del consejo comunitario de Makankamaná de San Basilio de Palenque - Alcaldía de Mahates
Agosto. POAS: 12 acompañamientos a POAS, Cesar: Reubicación del Consejo Comunitario de Coconebo. San Andrés Islas: Muelle los Lancheros y dragado y profundización de los puertos navieros.  Sucre: Septiembre reconstrucción de ecosistemas degradados del Canal del Dique, proyecto de perforación exploratoria - AP Porro Norte. Se realizaron (5) talleres de promoción de derechos y normatividad.</t>
  </si>
  <si>
    <t>En el Trimestre se realizaron acciones programadas para el cumplimiento del 100% de la Iniciativa así: En octubre   1 jornada de protocolización de los planes específicos Consejos Comunitarios de los municipios de Bajo Baudó (San Andrés de Usaragá, Villa María de Purrichá y Pizarro, ACADESAN, MAKANKAMANA, Curvaradó. En noviembre 1 Jornada de protolización Planes Integral de Reparación Colectiva departamento del Chocó. En diciembre 3 acompañamientos RESTITUCIÓN DE TIERRAS DE POPAYÁN: Sentencia núm. 97, JUZGADO PRIMERO DEL CIRCUITO ESPECIALIZADO EN RESTITUCIÓN DE TIERRAS DE QUIBDÓ</t>
  </si>
  <si>
    <t>Durante el año 2021. se realizaron 14 acciones adelantadas de Promoción del conocimiento y difusión  de los derechos de las comunidades negras, afrocolombianas, raizales y palenqueras, y la protección y defensa de sus derechos fundamentales, velando por el reconocimiento, integridad y  desarrollo de su diversidad étnica y cultural.</t>
  </si>
  <si>
    <t xml:space="preserve">En el trim cumplimiento del 100% de la inic así; ener.febr.mar. 2  Socialización, Ajuste y retroalimentación del documento borrador de caracterización de los consejos comunitarios de la Amistad y la Voz de los Negros localizados en el Municipio de Magui Payan. 3 Construcción documentos borradores de caracterización consejos comunitarios Nispero, Correa y los Bellos localizados en el Municipio de María la Baja Bolívar. 1 Informe  sobre los avances en el proceso de reparación colectiva de La Comadre de Afrodes. 1 reunión de trabajo con la UNP, el Ministerio de Defensa, la Fiscalía y la CIDH, con el propósito de informarle a la CIDH sobre los avances de la medida cautelar 491-21. </t>
  </si>
  <si>
    <t>4.5 Realizar el 100% de las acciones para el cumplimiento de las ordenes emanadas de las sentencias,</t>
  </si>
  <si>
    <t>Yuly Paola Manosalva ( E ) 
(Subdirección para la Seguridad y Convivencia Ciudadana)</t>
  </si>
  <si>
    <t>5. Implementar al 100% la Política pública nacional para el diálogo social e intercultural y la resolución pacífica de los conflictos sociales.</t>
  </si>
  <si>
    <t>Porcentaje de avance en la implementación de la política pública</t>
  </si>
  <si>
    <t>(Número de actividades realizadas para la implementación de la política pública / Número de actividades planeadas para la implementación de la política pública)*100</t>
  </si>
  <si>
    <t>En el primer trimestre de la vigencia 2021 se realizaron las siguientes acciones para la formulación  de la política pública de gestión de conflictividades sociales a través del diálogo social.
febrero:  Se   trabaja en coordinación con fuerza pública,  en el levantamiento de la información correspondiente a los actores que afectan el orden público a nivel nacional.
Marzo: Definición de la arquitectura institucional que soporta las responsabilidades y competencias institucionales del nivel nacional y local en la política pública de diálogo social.</t>
  </si>
  <si>
    <t>En el segundo trimestre de la vigencia 2021 se realizaron las siguientes acciones para la formulación  de la política pública de gestión de conflictividades sociales a través del diálogo social.
Abril: Se estructura la propuesta de  formulación de la política pública a través de proyecto de Decreto, el cual se encuentra en borrador para revisión del Departamento Nacional de Planeación, Oficina del Alto Consejero para la Paz y Ministerio del Interior.
Mayo: Se elaboró la propuesta de formulación de la política pública la cual se encuentra en borrador para revisión del Departamento Nacional de Planeación, Oficina del Alto Consejero para la Paz y Ministerio del Interior. 
Junio: la propuesta de la política pública de la no estigmatización, ya se encuentra en revisión por parte de la Oficina Asesora Jurídica del Ministerio del Interior, para con ello iniciar la etapa de socialización con los 32 gobiernos territoriales en 1 encuentro nacional y 5 encuentros territoriales; para su promulgación estimada en el mes de diciembre 2021 con lo cual tendríamos un avance del 25% para el periodo.</t>
  </si>
  <si>
    <t xml:space="preserve">En el tercer trimestre de la vigencia 2021 se realizaron las siguientes acciones para la formulación  de la política pública de gestión de conflictividades sociales a través del diálogo social. Julio: El decreto del Sistema Nacional de Gestión de Conflictos Sociales, se encuentra en despacho del Ministro, para su revisión, expedición y socialización.
Agosto: Se realiza la memoria justificativa del Decreto para la creación del Sistema Nacional de Gestión de Conflictos Sociales, a la espera del trámite de validación técnico-jurídica en la Presidencia de la República.
Septiembre: Se realizó el lanzamiento de los Premios Seguridad y Convivencia Ciudadana 2021 y en este espacio el lanzamiento de la GUÍA PARA FACILITAR PROCESOS DE DIÁLOGO SOCIAL. Se esperan los lineamientos del Despacho, respecto a la competencia del Ministerio del Interior y de la Oficina del Alto Comisionado para la Paz, respecto a la propuesta de Decreto del Sistema Nacional de Gestión de Conflictos Sociales y Diálogo Social (SNGCS). Ello en consideración al cambio del Dr. Miguel Ceballos ante la llegada del Dr. Juan Camilo Restrepo, quien asumió como Alto Comisionado para la Paz. Esto implica la necesidad de definir la socialización de esta herramienta que a nivel territorial sería competencia de MININTERIOR y a nivel Sectorial por parte de la OACP. </t>
  </si>
  <si>
    <t>En el cuarto trimestre: de la vigencia 2021 se realizaron las siguientes acciones para la formulación de la política pública de gestión de conflictividades sociales a través del diálogo social: 
Decreto del Sistema Nacional de Gestión de Conflictos Sociales, continúa en revisión y a la espera de seguir su trámite de expedición en Presidencia de la República.
Se realizaron 4 asistencias técnicas en la implementación de la política de gestión pacífica de la conflictividad social, a través del diálogo social, constructivo, intercultural y democrático,  han acompañado procesos de diálogo.</t>
  </si>
  <si>
    <t>Se   trabajó en coordinación con fuerza pública,  en el levantamiento de la información correspondiente a los actores que afectan el orden público a nivel nacional.
Se trabajo la arquitectura institucional que soporta las responsabilidades y competencias institucionales del nivel nacional y local en la política pública de diálogo social.
lanzamiento de la GUÍA PARA FACILITAR PROCESOS DE DIÁLOGO SOCIAL.
Decreto del Sistema Nacional de Gestión de Conflictos Sociales, continúa en revisión y a la espera de seguir su trámite de expedición en Presidencia de la República.</t>
  </si>
  <si>
    <t>Durante el primer trimestre de 2022, se recibió el visto bueno por parte de la oficina jurídica del ministerio del Interior y del DNP sobre el decreto que crea el SINGESCO, y se esta tramitando el visto bueno de las Oficinas Jurídicas de: Mindefensa, Mintrabajo,  MinMinas, Mineducación, Minvivienda, Minagricultura, y Mintransporte. 
Se espera que durante el mes de abril se surta el trámite de publicación por parte de DAPRE.</t>
  </si>
  <si>
    <t>Liderar la implementación del 100% de la política pública de gestión de conflictividades a través del diálogo social.</t>
  </si>
  <si>
    <t>Porcentaje de implementación de las actividades establecidas por proyecto de inversión de Seguridad y Convivencia Ciudadana</t>
  </si>
  <si>
    <t>(Número de actividades implementadas / Número de actividades planeadas)*100</t>
  </si>
  <si>
    <t>Durante la vigencia 2021 se realizaron 13 acciones o actividades las cuales nos permitieron el trabajo de coordinación con fuerza pública,  en el levantamiento de la información correspondiente a los actores que afectan el orden público a nivel nacional.
Adicionalmente se trabajo la arquitectura institucional que soporta las responsabilidades y competencias institucionales del nivel nacional y local en la política pública de diálogo social, Por otro lado se logro el lanzamiento de la GUÍA PARA FACILITAR PROCESOS DE DIÁLOGO SOCIAL.
Decreto del Sistema Nacional de Gestión de Conflictos Sociales, continúa en revisión y a la espera de seguir su trámite de expedición en Presidencia de la República.</t>
  </si>
  <si>
    <t>5. Implementar al 100% la Política pública nacional para el diálogo social e intercultural y la reso</t>
  </si>
  <si>
    <t>Liderar la implementación del 100% de la política pública de gestión de conflictividades a través de</t>
  </si>
  <si>
    <t>Definición del protocolo de diálogo social e intercultural</t>
  </si>
  <si>
    <t>Porcentaje de avance del elaboración del protocolo de diálogo social e intercultural</t>
  </si>
  <si>
    <t>Porcentaje de avance de elaboración del protocolo</t>
  </si>
  <si>
    <t>La Dirección de Democracia y Participación envío un borrador del Protocolo de Diálogo para la Población Campesina, La Dirección de Afrocolombianos envío un borrador de su protocolo, las demás áreas no han enviado nada.</t>
  </si>
  <si>
    <t>SE continua trabajando en el borrador del Protocolo de Diálogo Social e intercultural con las dependencias del ministerio</t>
  </si>
  <si>
    <t>Se continua trabajando en el borrador del Protocolo de Diálogo Social e intercultural con las dependencias del ministerio, el cual ya cuenta con borradores de las dependencias involucradas: La Dirección de Democracia y Participación envío un borrador del Protocolo de Diálogo para la Población Campesina, La Dirección de Afrocolombianos envío un borrador de su protocolo.</t>
  </si>
  <si>
    <t>El ministerio del interior ya cuenta con los Protocolo de Diálogo Social e intercultural con las dependencias del ministerio involucradas: La Dirección de Democracia y Participación envío el Protocolo de Diálogo para la Población Campesina, La Dirección de Afrocolombianos envío  su protocolo y comunidades negras ya cuenta con protocolo aprobado por la oficina  asesora de planeación y publicado en MIPG</t>
  </si>
  <si>
    <t>Formulación de estrategia para el seguimiento y cumplimiento de compromisos, en el marco del diálogo social.</t>
  </si>
  <si>
    <t>Porcentaje de seguimiento y cumplimiento de los compromisos en el marco del diálogo social</t>
  </si>
  <si>
    <t>(Número de compromisos realizados en el marco del dialogo social / Número de compromisos planeados en el marco del dialogo social)*100</t>
  </si>
  <si>
    <t>Se continua trabajando con el borrador  de la política, una vez se cuenta con la Política de Diálogo se articulara la información y compromisos al Sistema Nacional de Conflictividades.</t>
  </si>
  <si>
    <t>Se continua trabajando con el borrador  de la política, una vez se cuenta con la Política de Diálogo se articulara la información y compromisos al Sistema Nacional de Conflictividades. se realiza la memoria justificativa del Decreto para la creación del Sistema Nacional de Gestión de Conflictos Sociales, a la espera del trámite de validación técnico-jurídica en la Presidencia de la República.</t>
  </si>
  <si>
    <t>Se continua trabajando en el documento  de la política,  se recibió el visto bueno por parte de la oficina jurídica del ministerio del Interior y del DNP sobre el decreto que crea el SINGESCO, y se esta tramitando el visto bueno de las Oficinas Jurídicas de: Mindefensa, Mintrabajo,  MinMinas, Mineducación, Minvivienda, Minagricultura, y Mintransporte. Se espera que durante el mes de abril se surta el trámite de publicación por parte de DAPRE., una vez se cuenta con la Política de Diálogo se articulara la información y compromisos al Sistema Nacional de Conflictividades. se realiza la memoria justificativa del Decreto para la creación del Sistema Nacional de Gestión de Conflictos Sociales, a la espera del trámite de validación técnico-jurídica en la Presidencia de la República.</t>
  </si>
  <si>
    <t>Formulación de estrategia para el seguimiento y cumplimiento de compromisos, en el marco del diálogo</t>
  </si>
  <si>
    <t>Puesta en marcha del Sistema Nacional de Resolución de Conflictividad Social (SNRC).</t>
  </si>
  <si>
    <t>Porcentaje de cumplimiento del Sistema Nacional de Resolución de Conflictividad Social (SNRC).</t>
  </si>
  <si>
    <t>(Número de actividades realizadas para la Implementación del Sistema Nacional de Resolución de Conflictividad Social (SNRC). / Número de actividades planeadas para la Implementación del Sistema Nacional de Resolución de Conflictividad Social (SNRC).)*100</t>
  </si>
  <si>
    <t>La Propuesta de Política Pública de Diálogo Social contempla la creación del Sistema Nacional, una vez se aprueba y expida esta política se debe trabajar en su puesta en marcha. Se espera entregar la versión consolida de esta Política el día viernes 7 de mayo.</t>
  </si>
  <si>
    <t>La Propuesta de Política Pública de Diálogo Social contempla la creación del Sistema Nacional, una vez se aprueba y expida esta política se debe trabajar en su puesta en marcha. Se realiza la memoria justificativa del Decreto para la creación del Sistema Nacional de Gestión de Conflictos Sociales, a la espera del trámite de validación técnico-jurídica en la Presidencia de la República.</t>
  </si>
  <si>
    <t>6. Implementación de las actividades establecidas por proyecto de inversión de Seguridad y Convivencia Ciudadana</t>
  </si>
  <si>
    <t>Porcentaje de actividades implementadas</t>
  </si>
  <si>
    <t>(Número de actividades implementadas /Número de actividades planeadas)*100</t>
  </si>
  <si>
    <t xml:space="preserve">Durante el primer trimestre se realizaron 3 actividades  con miras al cumplimiento de las acciones para la implementación de la Política Marco; a saber.
Febrero: 3. Se realizo la gestión respectiva a lograr la expedición del decreto Consejo Nacional de Seguridad y Convivencia Ciudadana, el cual ya tiene las firmas de los ministros de Defensa e Interior, contribuyendo al avance de la estrategia Arquitectura institucional. 
Marzo:  (i) gestión interna para el reporte de indicadores de las acciones correspondientes a la dirección de indígenas y dirección de derechos humanos, y (ii) distribución del trabajo de la secretaría técnica de la implementación de la Política Marco, entre DNP, Mindefensa y MinInterior.
</t>
  </si>
  <si>
    <t>Para el segundo trimestre se tenían programadas dar cumplimiento a 17 actividades del proyecto de inversión  para el complimiento de la prioridad de las cuales solo fueron cumplidas en concordancia con la meta del trimestre solo 12,5 actividades.</t>
  </si>
  <si>
    <t>Para el tercer trimestre se tenían programadas dar cumplimiento a 22 actividades del proyecto de inversión  para el complimiento de la prioridad de las cuales solo fueron cumplidas en concordancia con la meta del trimestre solo 16 actividades. Las actividades corresponden a líneas de acción sobre las cuales tiene responsabilidad el ministerio del Interior.</t>
  </si>
  <si>
    <t>Para el cuarto trimestre se tenían programadas dar cumplimiento a 38 actividades del proyecto de inversión  para el complimiento de la prioridad de las cuales solo fueron cumplidas en concordancia con la meta del trimestre solo 36 actividades. Las actividades corresponden a líneas de acción sobre las cuales tiene responsabilidad el ministerio del Interior.</t>
  </si>
  <si>
    <t>Durante la vigencia 2021 se logro dar cumplimiento a 38 actividades del proyecto de inversión  para el complimiento de la prioridad de las cuales solo fueron cumplidas en concordancia con la meta del trimestre solo 36 actividades. Las actividades corresponden a líneas de acción sobre las cuales tiene responsabilidad el ministerio del Interior.</t>
  </si>
  <si>
    <t>Durante el primer trimestre se realizaron 5 actividades  con miras al cumplimiento de las acciones para la implementación de la Política Marco; a saber.
Enero: Durante el mes de enero de 2022, se llevaron a cabo las reuniones preparatorias para realizar la primera sesión del Consejo Nacional de Convivencia y Seguridad Ciudadana - CONSEC (fecha tentativa: 1era semana marzo). 
Así mismo, se dio continuidad a la estrategia para lograr el reporte por parte de las entidades que tienen responsabilidad en el cumplimiento de la Política Marco.
Febrero: Durante el mes de febrero de 2022, se han realizado dos grandes acciones en cuanto a implementación de la Política de Seguridad y Convivencia Ciudadana: 1. Preparación para la convocatoria del primero Consejo Nacional de Convivencia Ciudadana -CONSEC, y 2. Gestión para que las entidades responsables del cumplimiento de acciones en el Cuadro de Mando se comprometan a su realización y reporte. 
Marzo:  Durante el mes de marzo de 2022, se programaron las siguientes acciones:
1. Reuniones a nivel directivo y viceministerial con las 43 entidades del orden nacional. 
2. Desarrollo de mesas técnicas con delegados para la recopilación de insumos y evidencias.
3. Actualización de los reportes en Sinergia con periodicidad semestral a corte 30 junio de 2022.</t>
  </si>
  <si>
    <t>Implementar el 100% de la Política Marco de Convivencia y Seguridad Ciudadana en el territorio nacional.</t>
  </si>
  <si>
    <t>Durante el segundo trimestre se realizaron 3 actividades  con miras al cumplimiento de las acciones para la implementación de la Política Marco Abril 1. Se firmo el decreto CONSEC por parte de Mindefensa y Mininterior. Restando la firma de las demás entidades participantes. Se proyecta realizar la primera sesión de este Consejo en el mes de junio. En esta medida, se han emitido comunicaciones a las entidades con compromisos en la Política Marco,
Mayo 2. Se  realizaron acciones específicas reportadas, por parte de las entidades del orden nacional que tienen compromisos en la Política Marco de Seguridad y Convivencia Ciudadana.
Junio 3. Expedición el decreto 647 de 2021, el cual crea el Consejo Nacional de Seguridad y Convivencia Ciudadana. Ministerio de Defensa, Policía Nacional, DNP y Ministerio del Interior, nos encontramos en la definición de su reglamento.</t>
  </si>
  <si>
    <t>Durante el tercer trimestre se realizaron 3 actividades  con miras al cumplimiento de las acciones para la implementación de la Política Marco: Julio: se reporta la elaboración del reglamento del CONSEC y avance del 80% en la depuración del Cuadro de Mando Integral.
Agosto: se realiza la articulación y gestión con la Consejería para la Competitividad, con el fin de realizar en la plataforma el respectivo reporte del Cuadro de Mando de todas las entidades del orden nacional.
Septiembre: El Ministerio del Interior, el de Defensa y el DNP acordaron una jornada de trabajo para depurar el instrumento de seguimiento, que inició durante la última semana de septiembre y se extenderá hasta el 12 de octubre. Realizado dicho ejercicio, se procederá a cargar el instrumento en SIGOB cumple. Finalmente, se realizará las jornadas de socialización del nuevo instrumento con las entidades del orden nacional que tienen responsabilidades y corresponsabilidades dentro de la PMCSC. Todo ello en la medida que se identificó que la estructura actual del cuadro de mando integrado de la PMCSC carece de mecanismos de obligatoriedad para el reporte por parte de las entidades que se identifican como responsables de su ejecución.</t>
  </si>
  <si>
    <t>Durante el cuarto trimestre se realizaron 3 actividades  con miras al cumplimiento de las acciones para la implementación de la Política Marco:
Octubre: Se terminó la depuración del Cuadro de Mando por lo que durante noviembre se procederá a:
1. Realizar la elección de la herramienta de cargue más acordé a las necesidades de reporte.
2. Socializar las responsabilidades con las entidades
Noviembre: Se realizó el seguimiento de indicadores y actividades a entidades nacionales comprometidas en la Política Marco.
Se está pendiente del visto bueno por parte de la Oficina Asesora Jurídica del ministerio del interior del reglamento del CONSEC, para realizar la primera reunión de este espacio. El  ministerio del Interior continua desarrollando la implementación de las actividades bajo su responsabilidad directa.
 Diciembre: El Ministerio del Interior y durante el mes dio cumplimiento a las actividades que tiene a cargo en lo relacionado con derecho humanos, enfoque étnico y cumplimiento de la Secretaría Técnica de la Política.
De esta forma, en conjunto con el Ministerio de Defensa Nacional y el Departamento Nacional de Planeación, se ha consolidado la herramienta de seguimiento de la Política en el sistema de información de Presidencia.</t>
  </si>
  <si>
    <t>Durante la vigencia 2021 el ministerio del interior realizo todas las actividades y líneas de acción sobre las cuales tienes responsabilidad para la implementación de la Política marco de seguridad y convivencia ciudadana, se ha consolidado la herramienta de seguimiento de la Política en el sistema de información de Presidencia, Construyó el reglamento del CONSEC Consejo Nacional de Seguridad y Convivencia el cual se encuentra revisión para su expedición</t>
  </si>
  <si>
    <t>6. Implementación de las actividades establecidas por proyecto de inversión de Seguridad y Convivenc</t>
  </si>
  <si>
    <t>Implementar el 100% de la Política Marco de Convivencia y Seguridad Ciudadana en el territorio nació</t>
  </si>
  <si>
    <t>7. Atender y hacer seguimiento al 100% de las alertas emitidas por la Defensoría del Pueblo  a la Secretaría Técnica de la  Comisión Intersectorial para la Atención de Alertas Tempranas – CIPRAT</t>
  </si>
  <si>
    <t>Porcentaje de alertas tempranas atendidas por la CIPRAT de conformidad con el Decreto 2124 de 2017</t>
  </si>
  <si>
    <t>Número de Alertas tempranas y Alertas Tempranas de inminencia abordadas / Número de Alertas Tempranas y Alertas Tempranas de inminencia allegados por la Defensoría del Pueblo</t>
  </si>
  <si>
    <t>Durante el primer trimestre del año se recibieron ocho nuevas Alertas Tempranas así: 
Enero: AT 001-21 CAQ San José de Fagua, Curillo, Solita CAU Piamonte PUT Puerto Guzmán, AT 002-21 AMA Leticia, Puerto Nariño , AT 003-21 VAL Buenaventura.
Febrero: AT 004-21 NSANT EL Carmen, Convención, Teorama, AT 005-21 VIC Puerto Carreño. En todas las sesiones asistieron las autoridades municipales y departamentales, así como los miembros permanentes de la CIPRAT y todas las entidades concernidas en cada una de las Alertas Tempranas. También se invitaron a los organismos internacionales como la oficina de DDHH de la ONU, la Misión de Verificación de la ONU y MAPP-OEA.
Marzo: AT 006-21 ARA Arauca, AT 007-21 CAU Caloto, AT 008-21 CAS Sácama, La Salina, Támara, Yopal, Aguazul BOY Pajarito, Paya, Pisba.</t>
  </si>
  <si>
    <t>Durante el segundo trimestre del año se recibieron cinco Alertas Tempranas así: AT 009-21 SUC Ovejas, AT 010-21 Bogotá CUN Soacha, Sibaté, Mosquera, Funza, Cota, Chía, Sopo, La Calera, Guasca, Choachí́, Ubaque y Chipaque, AT 011-21 ANT, Angostura, Campamento, San Andrés de Cuerquía, Toledo, Yarumal, AT 012-21 MAG El Banco Guamal San Sebastián de Buenavista CES Tamalameque Chimichagua Astrea y AT 013-21 PUT, Orito, Puerto Asís, Puerto Caicedo, San Miguel, Valle del Guamuez. En todas las sesiones asistieron las autoridades municipales y departamentales, así como los miembros permanentes de la CIPRAT y todas las entidades concernidas en cada una de las Alertas Tempranas. También se invitaron a los organismos internacionales como la oficina de DDHH de la ONU, la Misión de Verificación de la ONU y MAPP-OEA.</t>
  </si>
  <si>
    <t>Durante el tercer trimestre del año se recibieron 8 alertas Tempranas así: Julio:  Se recibieron 02 alertas AT 014-21 VAL Restrepo y la AT 015-21 NAR Roberto Payán y Magüí Payán
Agosto:  Se recibieron  04 alertas  AT 016-21 CHO Bojayá, Medio Atrato, ANT, Vigía del Fuerte, AT 017-21 VAL, Dagua, AT 018-21 BOL, Montecristo, Arenal, Morales, Santa Rosa del Sur, AT 019-21 VAL, Palmira, Guadalajara de Buga y El Cerrito.
Septiembre: Se recibieron 02 sesiones de CIPRAT de seguimiento a las AT 020-21 CHO y  AT 021-21 VAL y se recibieron las AT 022-21 AMA y AT 023-21 ARA</t>
  </si>
  <si>
    <t xml:space="preserve">Durante el cuarto trimestre del año se recibieron 6 alertas Tempranas así: 
Octubre: Se recibieron 3 alertas 024-21 Litoral de San Juan .Choco,  Buenaventura - Valle del Cauca 025-21  El Tarra, San Calixto - Norte de Santander,  026-21 Valledupar-Cesar
Noviembre: 0
Diciembre: Se recibieron 3  Alertas  027-21 Estructural, Condoto, Novita (Chocó); 028-21 Estructura  Bucaramanga, Floridablanca, Girón, Piedecuesta (Santander); 029-21,  Inminencia San José del Palmar (Chocó). </t>
  </si>
  <si>
    <t xml:space="preserve">Durante la Vigencia 2021 se recibieron  27 alertas tempranas distribuidas así:  AT 001-21 CAQ San José de Fagua, Curillo, Solita CAU Piamonte PUT Puerto Guzmán, AT 002-21 AMA Leticia, Puerto Nariño , AT 003-21 VAL Buenaventura, AT 004-21 NSANT EL Carmen, Convención, Teorama, AT 005-21 VIC Puerto Carreño, AT 006-21 ARA Arauca, AT 007-21 CAU Caloto, AT 008-21 CAS Sácama, La Salina, Támara, Yopal, Aguazul BOY Pajarito, Paya, Pisba, AT 009-21 SUC Ovejas, AT 010-21 Bogotá CUN Soacha, Sibaté, Mosquera, Funza, Cota, Chía, Sopo, La Calera, Guasca, Choachí́, Ubaque y Chipaque, AT 011-21 ANT, Angostura, Campamento, San Andrés de Cuerquía, Toledo, Yarumal, AT 012-21 MAG El Banco Guamal San Sebastián de Buenavista CES Tamalameque Chimichagua Astrea y AT 013-21 PUT, Orito, Puerto Asis, Puerto Caicedo, San Miguel, Valle del Guamuez,AT 014-21 VAL Restrepo y la AT 015-21 NAR Roberto Payán y Magüí Payán, AT 016-21 CHO Bojayá, Medio Atrato, ANT, Vigía del Fuerte, AT 017-21 VAL, Dagua, AT 018-21 BOL, Montecristo, Arenal, Morales, Santa Rosa del Sur, AT 019-21 VAL, Palmira, Guadalajara de Buga y El Cerrito,  AT 020-21 CHO y  AT 021-21 VAL y se recibieron las AT 022-21 AMA y AT 023-21 ARA, AT024-21 Litoral de San Juan .Choco,  Buenaventura - Valle del Cauca AT025-21  El Tarra, San Calixto - Norte de Santander,  AT026-21 Valledupar-Cesar,  AT027-21 Estructural, Condoto, Novita (Chocó); AT028-21 Estructura  Bucaramanga, Floridablanca, Girón, Piedecuesta (Santander); AT029-21,  Inminencia San José del Palmar (Chocó). </t>
  </si>
  <si>
    <t>Durante el primer trimestre del año se recibieron siete nuevas Alertas Tempranas así: 
Enero: A AT 001-22 VAL Cali, AT 002-22 PUT Puerto Leguizamo y AT 003-22 RIS Dos Quebradas
Febrero: AT 004-22 Nacional Riesgo Electoral, AT 005-22 Bogotá, CUN Granada, Silvania, Fusagasugá, Viotá, Tibacuy, Pasca, Arbeláez, Pandi, San Bernardo, Venecia, Cabrera, TOL Iconozo
Marzo: AT 006-22 MAG sabanas de San Ángel y Algarrobos y AT 007-22 COR Montería, Cereté y San Pelayo</t>
  </si>
  <si>
    <t xml:space="preserve">Atender y hacer seguimiento al 100% de las alertas emitidas por la Defensoría del Pueblo a la Secretaría Técnica de la Comisión Intersectorial para la Atención de Alertas Tempranas – CIPRAT. </t>
  </si>
  <si>
    <t>(Número de Alertas tempranas y Alertas Tempranas de inminencia abordadas / Número de Alertas Tempranas y Alertas Tempranas de inminencia allegados por la Defensoría del Pueblo)*100</t>
  </si>
  <si>
    <t>7. Atender y hacer seguimiento al 100% de las alertas emitidas por la Defensoría del Pueblo  a la Se</t>
  </si>
  <si>
    <t>Atender y hacer seguimiento al 100% de las alertas emitidas por la Defensoría del Pueblo a la Secret</t>
  </si>
  <si>
    <t>Hilda Gutiérrez
(Dirección para la Democracia, participación ciudadana y acción comunal)</t>
  </si>
  <si>
    <t>Pacto por la legalidad: seguridad efectiva y justicia transparente para que todos vivamos con libertad y en democracia</t>
  </si>
  <si>
    <t>CONPES 3955 del 2018. Estrategia para el fortalecimiento de la acción comunal en Colombia</t>
  </si>
  <si>
    <t>3. Fortalecer la articulación entre la Nación y el territorio, promoviendo la gobernabilidad, la democracia, el respeto por la libertad de cultos, la participación social, política y comunitaria.</t>
  </si>
  <si>
    <t>1. Fortalecer a las organizaciones de Acción Comunal en el país, mediante la implementación de proyectos de desarrollo comunitario y la generación de capacidades de gestión y ejecución</t>
  </si>
  <si>
    <t>Organizaciones de acción comunal fortalecidas en su capacidad de gestión e interlocución.</t>
  </si>
  <si>
    <t>Sumatoria del número de organizaciones de acción comunal fortalecidas en su capacidad de gestión e interlocución</t>
  </si>
  <si>
    <t xml:space="preserve">I Trimestre: Se fortalecieron 69 Organizaciones de acción comunal en su capacidad de gestión e interlocución de la siguiente manera: (3) con Visitas de Inspección Control y Vigilancia, (50) con formación en el marco jurídico, (16) con capacitaciones sobre el proceso de elecciones </t>
  </si>
  <si>
    <t>II Trimestre: Se fortalecieron 746 Organizaciones de acción comunal en su capacidad de gestión e interlocución de la siguiente manera: (4) con Visitas de Inspección Control y Vigilancia, (383) con formación en el marco jurídico, (359) con capacitaciones sobre el proceso de elecciones. Abril: 169, Mayo: 428, Junio: 149</t>
  </si>
  <si>
    <t xml:space="preserve">III Trimestre: Se realizó asistencia técnica y jurídica en el marco normativo comunal a 283 Organizaciones de Acción Comunal de la siguiente manera: (13) con Visitas de Inspección Control y Vigilancia, (39) con formación en el marco jurídico, (231) con capacitaciones sobre el proceso de elecciones. julio: (0), agosto: (4), septiembre: (279).
</t>
  </si>
  <si>
    <t>En el cuarto trimestre se realizó asistencia técnica y jurídica en el marco normativo comunal a 2.165 Organizaciones de Acción Comunal de la siguiente manera: (573) con proyectos apoyados, (4) con Visitas de Inspección Control y Vigilancia, (1357) con formación en el marco jurídico, (231) con capacitaciones sobre el proceso de elecciones. 61 en el mes de octubre, 238 en el mes de noviembre y 1866 en el mes de diciembre</t>
  </si>
  <si>
    <t>En el año 2021 se fortalecieron 3263 Organizaciones de acción comunal en su capacidad de gestión e interlocución.</t>
  </si>
  <si>
    <t xml:space="preserve">I Trimestre: Para el primer trimestre se fortalecieron 1169 Organizaciones de acción comunal en su capacidad de gestión e interlocución.
(3) con visitas  de Inspección, Vigilancia y Control.
(1103) Capacitación en Marco Jurídico. 
(63) Capacitación en Reformas y actualización de Estatutos.
Enero (7) Febrero(566 ) Marzo (596) </t>
  </si>
  <si>
    <t>8.1 Realizar convocatoria del banco de acciones comunales y apertura de la nueva línea FONSECON para proyectos de seguridad y convivencia con Organizaciones de Acción Comunal - OAC.</t>
  </si>
  <si>
    <t>Organizaciones de Acción Comunal con proyectos  aprobados</t>
  </si>
  <si>
    <t>Sumatoria del número de organizaciones de Acción Comunal con proyectos  aprobados</t>
  </si>
  <si>
    <t>I Trimestre: no se presenta avance durante el periodo porque el cumplimiento de la meta de la iniciativa está programado para el IV trimestre, sin embargo se avanzó en la etapa de planeación del Banco de Acciones Comunales para la vigencia 2021 con la expedición de la circular CIR2021-2-DDP-2100 mediante la cual se invita a inscribirse en el Registro Único Comunal.</t>
  </si>
  <si>
    <t>II Trimestre: no se presenta avance durante el periodo porque el cumplimiento de la meta de la iniciativa está programado para el IV trimestre, sin embargo se avanzó en la etapa de planeación del Banco de Acciones Comunales para la vigencia 2021 con la expedición de la circular CIR2021-2-DDP-2100 mediante la cual se invita a inscribirse en el Registro Único Comunal. Estrategia que se esta desarrollando por Departamentos</t>
  </si>
  <si>
    <t>III Trimestre: Se avanzó con las convocatorias a través de la página comunal.mininterior.gov.co, para el último trimestre se reportará el número de iniciativas premiadas</t>
  </si>
  <si>
    <t xml:space="preserve">IV Trimestre: Se  aprobaron 573 proyectos de las Organizaciones de Acción Comunal en el mes de diciembre de los cuales  280 corresponden a la línea de #Unarbolparaaccioncomunal y 293 al programa de Dotaciones Comunales.  </t>
  </si>
  <si>
    <t xml:space="preserve">En el año 2021 se aprobaron 573 proyectos de las Organizaciones de Acción Comunal en el mes de diciembre de los cuales  280 corresponden a la línea de #Unarbolparaaccioncomunal y 293 al programa de Dotaciones Comunales. </t>
  </si>
  <si>
    <t xml:space="preserve">I TRIMESTRE: La meta de la iniciativa está programado para el IV trimestre, sin embargo se avanzó en la etapa de planeación del Banco de Acciones Comunales para la vigencia 2022.
</t>
  </si>
  <si>
    <t>3. Fortale</t>
  </si>
  <si>
    <t>1. Fortalecer a las organizaciones de Acción Comunal en el país, mediante la implementación de proye</t>
  </si>
  <si>
    <t>8.1 Realizar convocatoria del banco de acciones comunales y apertura de la nueva línea FONSECON para</t>
  </si>
  <si>
    <t>8.2 Realizar asistencia técnica y jurídica en el marco normativo comunal a las Organizaciones de Acción Comunal y a las entidades de Inspección, Control y Vigilancia delegadas en territorio</t>
  </si>
  <si>
    <t>Organizaciones de Acción Comunal y entidades de Inspección Control y Vigilancia Asistidas técnicamente.</t>
  </si>
  <si>
    <t>Sumatoria del número de Organizaciones de Acción Comunal y entidades de Inspección Control y Vigilancia Asistidas técnicamente</t>
  </si>
  <si>
    <t>I Trimestre: Se realizó asistencia técnica y jurídica en el marco normativo comunal a 69 Organizaciones de Acción Comunal y 102 entidades de Inspección, Control y Vigilancia delegadas en territorio, para un total de 171</t>
  </si>
  <si>
    <t>II Trimestre: Se realizó asistencia técnica y jurídica en el marco normativo comunal a 746 Organizaciones de Acción Comunal de la siguiente manera:  (4) con Visitas de Inspección Control y Vigilancia, (383) con formación en el marco jurídico, (359) con capacitaciones sobre el proceso de elecciones y 18 Entidades de Inspección Control y Vigilancia  para un total de 764. Abril: (186), Mayo: (428), Junio: (150)</t>
  </si>
  <si>
    <t xml:space="preserve">III Trimestre: Se realizó asistencia técnica y jurídica en el marco normativo comunal a 283 Organizaciones de Acción Comunal de la siguiente manera: (13) con Visitas de Inspección Control y Vigilancia, (39) con formación en el marco jurídico, (231) con capacitaciones sobre el proceso de elecciones y (116) Entidades de Inspección Control y Vigilancia  para un total de 399. julio: (0), agosto: (43), septiembre: (356).
</t>
  </si>
  <si>
    <t>IV Trimestre: Se realizó asistencia técnica y jurídica en el marco normativo comunal a 1.592 Organizaciones de Acción Comunal de la siguiente manera: (4) con Visitas de Inspección Control y Vigilancia, (1.357) con formación en el marco jurídico, (231) con capacitaciones sobre el proceso de elecciones y (47) Entidades de Inspección Control y Vigilancia  para un total de 1.639. Oct: (108), Nov: (238), Dic: (1293).</t>
  </si>
  <si>
    <t>En el año 2021 se asistieron técnicamente 2.973 Organizaciones de Acción Comunal y entidades de Inspección Control y Vigilancia.</t>
  </si>
  <si>
    <t>I TRIMESTRE: Se asistieron técnicamente 1177 Organizaciones de Acción Comunal y entidades de Inspección Control y Vigilancia:
*(3) Organizaciones de Acción Comunal con visitas de Inspección, Vigilancia y Control, 
*(8) entidades de Inspección, Control y Vigilancia,
*(1103) Organizaciones de Acción Comunal con Capacitación en Marco Jurídico,
*( 63) Organizaciones de Acción Comunal con Capacitación en Reformas y actualización de Estatutos. 
Enero (7) Febrero(567 ) Marzo ( 603) Total (1177)</t>
  </si>
  <si>
    <t>8.2 Realizar asistencia técnica y jurídica en el marco normativo comunal a las Organizaciones de Acc</t>
  </si>
  <si>
    <t>María Paola Suárez Morales
(Dirección de Asuntos legislativos)</t>
  </si>
  <si>
    <t>9. Impulsar acuerdos entre el gobierno y los partidos políticos que permitan construir una mayor capacidad de gestión legislativa en el Congreso.</t>
  </si>
  <si>
    <t>Porcentaje de Proyectos aprobados en la legislatura</t>
  </si>
  <si>
    <t>N.º de Proyectos aprobados / Número de proyectos radicados en la legislatura</t>
  </si>
  <si>
    <t>El reporte de este indicador se realizara semestralmente al terminar cada uno de los periodos de la legislatura.</t>
  </si>
  <si>
    <t>Durante  la Legislatura 2020-2021 fueron radicados ante el Congreso de la Republica 54 Proyectos de Ley. Se logró la aprobación de 49 lo que da un resultado para esta legislatura del 90,74%. 
Los proyectos aprobados se relacionan continuación:
PROYECTOS SANCIONADOS 
-Acto Legislativo 01 del 22 de julio de 2020 Prisión perpetua.
-Ley 2098 del 06 de julio de 2021 Reglamentación de la prisión perpetua
-Ley 2022 del 22 de julio de 2020 Pliegos Tipo.
-Ley 2031 del 27 de julio de 2020 Acuerdo de Cooperación Financiera con Francia.
-Ley 2055 del 10 de septiembre de 2020 Convención Interamericana de DDHH de Personas Mayores.
-Ley 2056 del 30 de septiembre de 2020 Reglamentación del Sistema General de Regalías
-Ley 2060 del 22 de octubre de 2020 Ampliación de la vigencia del PAEF.
-Ley 2064 del 09 de diciembre de 2020 Inmunización contra el COVID.
-Ley 2066 del 14 de diciembre de 2020 Normalización de cartera de radiodifusión sonora.
-Ley 2063 del 28 de noviembre de 2020 Presupuesto General de la Nación 2021.
-Ley 2067 del 23 de diciembre de 2020 Acuerdo Comercial con el Reino Unido – Brexit.
-Ley 2072 del 31 de diciembre de 2020 Presupuesto Bianual de Regalías.
-Ley 2068 del 31 de diciembre de 2020 Ley General del Turismo.
-Ley 2071 del 31 de diciembre de 2020 Alivios Financieros para el Sector Agropecuario
-Ley 2069 del 31 de diciembre de 2020 Ley de Emprendimiento
-Ley 2070 del 31 de diciembre de 2020 Ley Reactivarte.
-Ley 2073 del 31 de diciembre de 2020 Cupo de Endeudamiento.
-Ley 2074 del 31 de diciembre de 2020 Copa América 2021.
-Ley 2080 del 25 de enero de 2021 Reforma del CPACA.
-Ley 2079 del 14 de enero de 2021 Ley de Vivienda y Hábitat.
-Ley 2083 del 18 de febrero de 2021 Antidopaje Penal.
-Ley 2084 del 03 de marzo de 2021 Antidopaje.
-Ley 2085 del 03 de marzo de 2021 Depuración Normativa.
-Ley 2088 del 12 de mayo de 2021 Trabajo en Casa.
-Ley 2089 del 14 de mayo de 2021 Prohibición del castigo físico
-Ley 2095 del 01 de julio de 2021 Convenio Colombia-Japón eliminación doble tributación 
-Ley 2094 del 29 de junio de 2021 Reforma Código General Disciplinario
-Ley 2090 del 22 de junio de 2021 Tratado de Marrakech
-Ley 2092 del 29 de junio de 2021 Tratado Colombia-China traslado de personas condenadas
-Aprobados el 04 de diciembre de 2020 Ascensos de las Fuerzas Militares y de la Policía. 
-Aprobados el 08 de junio de 2021 Ascensos de las Fuerzas Militares y de la Policía.
PROYECTOS PENDIENTES DE SANCIÓN 
-PLE 409-20C PLE 234-20S  Código Electoral Colombiano"
-PL 459-20C PL 001-19S ACUM PL 036-19S Política Integral Migratoria"
-PL 139-19S PL 590-21C Acuerdo Banco Europeo
-PL 275-19S PL 007-19C Consultorios jurídicos
-PL 141-19S PL 589-21C Convenio de seguridad social 
-PL 142-19S PL 597-21C Convenio de importación temporal
-PLE 475-21S PLE 468-20C ACUM PLE 295, PLE 430-20C Administración de Justicia"
-PL 453-21S PL 133-20C  Reforma a las Comisarías de Familia
-PL 496-20C PL 202-20S  Tratado Espacio Ultraterrestre
-PL 283-19C PL 446-21S Delitos Ambientales 
-PL 299-20S PL 231-19C  Ley de Fronteras
-PL 365-20S PL 565-21C Transición Energética 
-PL 464-20C PL 436-21S Ley Abanderamiento 
-PL 505-20C PL 313-20S Convenio Fomin III 
-PL 210-19S PL 596-21C  Tratado Alianza Del Pacífico
-PL 622-21C PL 140-19S Tratado Suiza
-PL 482-21S PL 621-21C Sobretasa a la Gasolina
-PL 044-19S PL 391-21S Gas Combustible</t>
  </si>
  <si>
    <t xml:space="preserve">
El reporte cuantitativo de este indicador se realizará semestralmente al terminar cada uno de los periodos de la legislatura, pero cabe resaltar los proyectos aprobados a la fecha.
Durante el primer periodo de la legislatura 2021-2022 a la fecha se ha logrado la aprobación de los siguientes proyectos de autoría o con apoyo del Gobierno Nacional. 
PL 485-20C / PL 418-21S CONTRATACIÓN DIRECTA CABILDOS INDÍGENAS M.U.
PL 483-21S / 198-20C  VICHE-BICHE
LEY 2155 DEL 14 DE SEPTIEMBRE DE 2021 INVERSIÓN SOCIAL
PL 506-20C / 219-20S ADHESIÓN DE COLOMBIA ANTE LA ORGANIZACIÓN INTERNACIONAL DEL CACAO"
PL 158-21C / 096-21S PRESUPUESTO GENERAL DE LA NACION 2022</t>
  </si>
  <si>
    <t>Durante el año 2021 fueron radicadas ante el Congreso de la Republica 45 iniciativas legislativas y se logró la aprobación de 43 del Gobierno Nacional o con aval, logrando un complimiento de este indicador del 96%.
Las iniciativas aprobadas son:
LEY 2088 Trabajo en Casa.
LEY 2089 Prohibición del castigo físico
LEY 2090 Tratado de Marrakech
LEY 2092 Tratado Colombia-China traslado de personas condenadas
LEY 2094 Reforma Código General Disciplinario
LEY 2095 Convenio Colombia-Japón eliminación doble tributación 
LEY 2098 Reglamentación de la prisión perpetua
Ascensos de las Fuerzas Militares y de la Policía. 
LEY 2136 Política Integral Migratoria
LEY 2104 Acuerdo Banco Europeo
LEY 2113 Consultorios jurídicos
LEY 2103 Convenio de seguridad social 
LEY 2145 Convenio de importación temporal
LEY 2126 Reforma a las Comisarías de Familia
LEY 2107 Tratado Espacio Ultraterrestre
LEY 2111 Delitos Ambientales 
LEY 2135 Ley de Fronteras
LEY 2099 Transición Energética 
LEY 2133 Ley Abanderamiento 
LEY 2100 Convenio Fomin III 
LEY 2105 Tratado Alianza Del Pacífico
LEY 2106 Tratado servicios aéreos con Suiza
LEY 2093 Sobretasa a la Gasolina
LEY 2128 Gas Combustible
LEY 2155 Inversión social
LEY 2158 VICHE-BICHE
LEY 2159 Presupuesto General de la Nación 2022
LEY 2060 Contratación Directa Cabildos Indígenas
LEY 2162 Creación Ministerio de Ciencia
LEY 2163 Convenio Internacional del Cacao
LEY 2166 Juntas de Acción Comunal
 Pendiente sanción Régimen Departamental
LEY 2169 Acción Climática
 Pendiente sanción Moralización 
LEY 2179 Profesionalización de la Policía
 Pendiente sanción Estatuto Disciplinario Policial
 Pendiente sanción Bogotá Región Metropolitana
LEY 2184 Gestores Culturales
LEY 2167 Programa de Alimentación Escolar todo el año - PAE
LEY 2176 Copa América Femenina
LEY 2183 Insumos Agropecuarios
 Pendiente sanción Transporte Público Terrestre
  Ascensos de las Fuerzas Militares y de la Policía. 
 Pendiente sanción Seguridad ciudadana</t>
  </si>
  <si>
    <t>El resultado de este indicador se realizara semestralmente el terminar cada uno de los periodos legislativos en el Congreso de la Republica.</t>
  </si>
  <si>
    <t>9.1 Alcanzar un acuerdo programático que permita asegurar el apoyo de los partidos a los proyectos de Ley.</t>
  </si>
  <si>
    <t xml:space="preserve">Porcentaje de estrategias desarrolladas para la aprobación de consensos con el Congreso de la Republica </t>
  </si>
  <si>
    <t xml:space="preserve">No de reuniones programas con partidos políticos, ponentes y aliados estratégicos / No de reuniones realizadas </t>
  </si>
  <si>
    <t>Se establecieron 21 proyectos bandera por el Gobierno Nacional, los cuales ya se encuentran surgiendo trámite en las diferentes comisiones del Congreso de la República, de los cuales 4 tienen mensajes de urgencia y se han realizado las reuniones con partidos, ponentes y aliados estratégicos, con el fin de generar estrategias para su aprobación.</t>
  </si>
  <si>
    <t>Durante  la Legislatura 2020-2021 fueron radicados ante el Congreso de la Republica 54 Proyectos de Ley, los cuales fueron socializados, con ponentes y aliados estratégicos, logrando la aprobación de 49 Proyectos de Ley ,</t>
  </si>
  <si>
    <t>Durante  el trimestre fueron radicados ante el Congreso de la Republica 24 Proyectos de Ley, los cuales fueron socializados, con ponentes y aliados estratégicos,
PL 009-21S ESTATUTO DE ARBITRAJE NACIONAL E INTERNACIONAL
PL 008-21S ESTATUTO DE CONCILIACIÓN
PL 215-21S AUMENTO DE PENAS EN DELITOS CONTRA MENORES
PL 222-21C ESTADISTICAS DANE
PL 252-21C SACUDETE
PLO 213-21C / 152-21S REGION METROPOLITANA BOGOTA-CUNDINAMARCA
PLE 032-21C / 142-21S MODIFICACION LEY DE GARANTIAS
PL 149-21S CONVENIO MARCO COOPERACION ESPAÑA
PL 177-21S ESTATUTO DE LA HAYA D.I. PRIVADO
PL 176-21S TRATADO RECURSOS FITOGENETICOS PARA ALIMENTACION Y AGRICULTURA – TIIRFA
PL 150-21S ACUERDO EMIRATOS ÁRABES UNIDOS EN RELACIÓN CON SERVICIOS AÉREOS
PL 220-21S ACUERDO CROACIA
PL 232-21S INSUMOS AGROPECUARIOS
PL 247-21C ZONA ZESE BUENAVENTURA
PL 158-21C / 096-21S PRESUPUESTO GENERAL DE LA NACION 2022
PL 336-21C / 239-21S LEY ACCION CLIMATICA
PL 019-21C MODERNIZACION SECTOR POSTAL
PL 329-21C CICLISMO PATRIMONIO CULTURAL
PL 218-21S / 340-21C CREACION DE MINCIENCIAS
PL 300-21C / 235-21S REACTIVACION TRANSPORTE PUBLICO TERRESTRE
PL 301-21C GARANTIA DERECHO ALIMENTACION
PL 033-21S / 219-21C ESTATUTO DISCIPLINARIO POLICIAL
PL 032-21S / 218-21C ESTATUTO DE CARRERA Y PROFESIONALIZACION</t>
  </si>
  <si>
    <t>Durante el año 2021 fueron radicadas ante el Congreso de la Republica 45 iniciativas legislativas y se logró la aprobación de 43 del Gobierno Nacional o con aval, a las cuales se les realizaron socializaciones con ponentes aliados estratégicos, y las entidades interesadas en los mismos, los proyectos que se lograron su aprobación se relacionan a continuación. 
Las iniciativas aprobadas son:
LEY 2088 Trabajo en Casa.
LEY 2089 Prohibición del castigo físico
LEY 2090 Tratado de Marrakech
LEY 2092 Tratado Colombia-China traslado de personas condenadas
LEY 2094 Reforma Código General Disciplinario
LEY 2095 Convenio Colombia-Japón eliminación doble tributación 
LEY 2098 Reglamentación de la prisión perpetua
Ascensos de las Fuerzas Militares y de la Policía. 
LEY 2136 Política Integral Migratoria
LEY 2104 Acuerdo Banco Europeo
LEY 2113 Consultorios jurídicos
LEY 2103 Convenio de seguridad social 
LEY 2145 Convenio de importación temporal
LEY 2126 Reforma a las Comisarías de Familia
LEY 2107 Tratado Espacio Ultraterrestre
LEY 2111 Delitos Ambientales 
LEY 2135 Ley de Fronteras
LEY 2099 Transición Energética 
LEY 2133 Ley Abanderamiento 
LEY 2100 Convenio Fomin III 
LEY 2105 Tratado Alianza Del Pacífico
LEY 2106 Tratado servicios aéreos con Suiza
LEY 2093 Sobretasa a la Gasolina
LEY 2128 Gas Combustible
LEY 2155 Inversión social
LEY 2158 VICHE-BICHE
LEY 2159 Presupuesto General de la Nación 2022
LEY 2060 Contratación Directa Cabildos Indígenas
LEY 2162 Creación Ministerio de Ciencia
LEY 2163 Convenio Internacional del Cacao
LEY 2166 Juntas de Acción Comunal
 Pendiente sanción Régimen Departamental
LEY 2169 Acción Climática
 Pendiente sanción Moralización 
LEY 2179 Profesionalización de la Policía
 Pendiente sanción Estatuto Disciplinario Policial
 Pendiente sanción Bogotá Región Metropolitana
LEY 2184 Gestores Culturales
LEY 2167 Programa de Alimentación Escolar todo el año - PAE
LEY 2176 Copa América Femenina
LEY 2183 Insumos Agropecuarios
 Pendiente sanción Transporte Público Terrestre
  Ascensos de las Fuerzas Militares y de la Policía. 
 Pendiente sanción Seguridad ciudadana</t>
  </si>
  <si>
    <t>Se logró la aprobación de 43 del Gobierno Nacional o con aval, a las cuales se les realizaron socializaciones con ponentes aliados estratégicos, y las entidades interesadas en los mismos, los proyectos que se lograron su aprobación se relacionan a continuación. 
Las iniciativas aprobadas son:
LEY 2088 Trabajo en Casa.
LEY 2089 Prohibición del castigo físico
LEY 2090 Tratado de Marrakech
LEY 2092 Tratado Colombia-China traslado de personas condenadas
LEY 2094 Reforma Código General Disciplinario
LEY 2095 Convenio Colombia-Japón eliminación doble tributación 
LEY 2098 Reglamentación de la prisión perpetua
Ascensos de las Fuerzas Militares y de la Policía. 
LEY 2136 Política Integral Migratoria
LEY 2104 Acuerdo Banco Europeo
LEY 2113 Consultorios jurídicos
LEY 2103 Convenio de seguridad social 
LEY 2145 Convenio de importación temporal
LEY 2126 Reforma a las Comisarías de Familia
LEY 2107 Tratado Espacio Ultraterrestre
LEY 2111 Delitos Ambientales 
LEY 2135 Ley de Fronteras
LEY 2099 Transición Energética 
LEY 2133 Ley Abanderamiento 
LEY 2100 Convenio Fomin III 
LEY 2105 Tratado Alianza Del Pacífico
LEY 2106 Tratado servicios aéreos con Suiza
LEY 2093 Sobretasa a la Gasolina
LEY 2128 Gas Combustible
LEY 2155 Inversión social
LEY 2158 VICHE-BICHE
LEY 2159 Presupuesto General de la Nación 2022
LEY 2060 Contratación Directa Cabildos Indígenas
LEY 2162 Creación Ministerio de Ciencia
LEY 2163 Convenio Internacional del Cacao
LEY 2166 Juntas de Acción Comunal
 Pendiente sanción Régimen Departamental
LEY 2169 Acción Climática
 Pendiente sanción Moralización 
LEY 2179 Profesionalización de la Policía
 Pendiente sanción Estatuto Disciplinario Policial
 Pendiente sanción Bogotá Región Metropolitana
LEY 2184 Gestores Culturales
LEY 2167 Programa de Alimentación Escolar todo el año - PAE
LEY 2176 Copa América Femenina
LEY 2183 Insumos Agropecuarios
 Pendiente sanción Transporte Público Terrestre
  Ascensos de las Fuerzas Militares y de la Policía. 
 Pendiente sanción Seguridad ciudadana</t>
  </si>
  <si>
    <t xml:space="preserve">En la actualidad se encuentran 47 proyectos de ley en tramite en el Congreso de la Republica de autoría o con aval del Gobierno Nacional, los cuales han sido socializados, con ponentes y aliados estratégicos con el fin de lograr su aprobación.
1.	Tratado con Italia asistencia legal recíproca.
2.	Convenio Cobro Internacional de Alimentos.
3.	Acuerdo entre Colombia y el Instituto Global para el Crecimiento Verde, privilegios e inmunidades.
4.	Honores víctimas COVID
5.	Programa de Juegos Intercolegiados Nacionales
6.	Sacúdete. 
7.	Estatuto de conciliación
8.	Tratado con Italia traslado de personas condenadas.
9.	Tratado con Italia extradición. 
10.	Acuerdo de servicios aéreos Colombia y Canadá. 
11.	Tratado Transmisión Electrónica de solicitudes de cooperación jurídica internacional - COMJIB. 
12.	Convenio Marco Cooperación España. 
13.	Acuerdo Emiratos Árabes Unidos en relación con servicios aéreos. 
14.	 Legalización minera. 
15.	ZESE Buenaventura
16.	Estatuto de la Haya D.I. Privado.  
17.	Código fluvial 
18.	Tratado Beijing, interpretaciones y ejecuciones audiovisuales. 
19.	Convenio Marco Cooperación Turquía. 
20.	Mercados de Capital. 
21.	Consejo de países productores de aceite de palma - CPOPC. 
22.	Enmiendas OACI y al Acuerdo de Cielos Abiertos. 
23.	Tratado Recursos Fitogenéticos para Alimentación y Agricultura – TIIRFA.
24.	Nueva Ley del deporte. 
25.	Acuerdo Croacia.  
26.	Categoría agentes de policía. 
27.	Garantía derecho a la alimentación – CISAN
28.	Protección de menores en medios de comunicación
29.	Modernización del sector Postal
30.	Arbitraje
31.	Escazú. 
32.	Tratado personas condenadas Perú Colombia. 
33.	Tratado Emiratos Árabes doble tributación (Pendiente) 
34.	Tratado  Asistencia judicial Costa Rica –Colombia 
35.	 Tratado extradición Argentina – Colombia 
36.	Tratado personas condenadas México Colombia. 
37.	Convención Acuerdos Transacción internacionales 
38.	Convención Interamericana Contra Racismo y Discriminación.
39.	Reglamentos técnicos ONU vehículos de ruedas. 
40.	Pensión UNP. 
41.	Facultades sancionatorias Superservicios
42.	Transformación digital de la justicia. 
43.	Aumento de penas abuso menores
44.	Estadísticas nacionales DANE.
45.	Ley de empalme.
46.	Infancia y adolescencia.
47.	Acceso y financiamiento para la equidad. </t>
  </si>
  <si>
    <r>
      <rPr>
        <b/>
        <sz val="8"/>
        <rFont val="Calibri"/>
        <family val="2"/>
        <scheme val="minor"/>
      </rPr>
      <t>OAP 20.05.2021:</t>
    </r>
    <r>
      <rPr>
        <sz val="8"/>
        <rFont val="Calibri"/>
        <family val="2"/>
        <scheme val="minor"/>
      </rPr>
      <t xml:space="preserve"> De acuerdo con la solicitud realizada por la Directora mediante MEM2021-10491-DAL-3200 del 20 de mayo de 2021, se ajusta la programación de las metas de la prioridad para las vigencias 2021 y 2022 pasando del 70% al 50%. teniendo en cuenta la coyuntura que vive el país debido al Paro Nacional la agenda legislativa se ha visto alterada. El ajuste solicitado se aprueba en el Comité Sectorial de Gestión y Desempeño desarrollado el pasado 25 de Junio de 2021.</t>
    </r>
  </si>
  <si>
    <t>9. Impulsar acuerdos entre el gobierno y los partidos políticos que permitan construir una mayor cap</t>
  </si>
  <si>
    <t>9.1 Alcanzar un acuerdo programático que permita asegurar el apoyo de los partidos a los proyectos d</t>
  </si>
  <si>
    <t>9.2 Articular acciones con todo el gabinete.</t>
  </si>
  <si>
    <t>Porcentaje de articulación de acciones con todo el gabinete.</t>
  </si>
  <si>
    <t xml:space="preserve">No de reuniones programadas con los enlaces legislativos del Gobierno Nacional   / No de reuniones realizadas </t>
  </si>
  <si>
    <t>Durante el trimestre se realizaron 5 reuniones con los enlaces legislativos del Gobierno Nacional. 
Febrero:1 marzo: 4  En las cuales se establecieron estrategias para el trámite legislativos de los proyectos de Ley de interés e impacto para el Gobierno Nacional.</t>
  </si>
  <si>
    <t>Durante el trimestre se programaron 11 reuniones con los enlaces legislativos del Gobierno Nacional. 
Las cuales se realizaron, Abril :4, Mayo: 4 Junio: 3   En las cuales se establecieron estrategias para el trámite legislativos de los proyectos de Ley de interés e impacto para el Gobierno Nacional.</t>
  </si>
  <si>
    <t>Durante el trimestre se programaron 14 reuniones con los enlaces legislativos del Gobierno Nacional. 
Las cuales se realizaron, Julio :5, Agosto: 4 Junio: 5   En las cuales se establecieron estrategias para el trámite legislativos de los proyectos de Ley de interés e impacto para el Gobierno Nacional.</t>
  </si>
  <si>
    <t>Durante el trimestre se programaron 13 reuniones con los enlaces legislativos del Gobierno Nacional. 
Las cuales se realizaron, Octubre :5, noviembre: 4  Diciembre: 4   En las cuales se establecieron estrategias para el trámite legislativos de los proyectos de Ley de interés e impacto para el Gobierno Nacional.</t>
  </si>
  <si>
    <t xml:space="preserve">Durante la vigencia 2021 se realizaron 43  reuniones con los enlaces legislativos del gobierno nacional, en las cuales se establecieron estrategias para el trámite legislativos de los proyectos de Ley de interés o de  impacto para el Gobierno Nacional. </t>
  </si>
  <si>
    <t xml:space="preserve">Durante el trimestre se realizaron 3 reuniones con los enlaces legislativos de las entidades del Gobierno Nacional donde se establecieron estrategias para lograr la aprobación de la agenda legislativa propuesta para el segundo semestre de la legislatura 2021-2022. </t>
  </si>
  <si>
    <t>10. Tramitar los proyectos anticorrupción a fin de mantener el tema en la agenda pública</t>
  </si>
  <si>
    <t>Porcentaje de Proyectos aprobados</t>
  </si>
  <si>
    <t>El reporte de este indicador se realizara sementalmente al terminar cada uno de los periodos de la legislatura.</t>
  </si>
  <si>
    <t xml:space="preserve">Fue radicado el  PL 341-20S Mesa de Moralización el cual  fue aprobado  en primer debate por la comisión primera del Senado de la Republica el 08 de junio de 2021, se encuentra pendiente de segundo debate en Plenaria  </t>
  </si>
  <si>
    <t>El PL 341-20S Mesa de Moralización A la fecha el proyecto de ley se ha venido anunciando en la Plenaria del Senado de la República, pendiente de discutir la ponencia para segundo debate.</t>
  </si>
  <si>
    <t>El PL 341-20S 369-21C Mesa de Moralización fue aprobado por el Congreso de la Republica el día 16 de diciembre y se encuentra pendiente de sanción presidencial. Este proyecto adopta disposiciones tendientes a prevenir los actos de corrupción y recuperar los daños ocasionados por dichos actos.</t>
  </si>
  <si>
    <t>En la actualidad no se encuentran en trámite proyectos anticorrupción en el Congreso de la Republica de autoría del Gobierno Nacional.</t>
  </si>
  <si>
    <t>10.1 Priorizar las iniciativas del gobierno para ser socializadas con los diversos partidos, de manera previa a su discusión en el Congreso para que sean abanderadas por estos.</t>
  </si>
  <si>
    <t>Porcentaje de proyectos socializadas</t>
  </si>
  <si>
    <t>No de proyectos Radicados / No Proyectos socializados</t>
  </si>
  <si>
    <t xml:space="preserve">Durante el trimestre se radicaron 5 proyectos por las diferentes carteras del Gobierno Nacional
PL 417-21S ICETEX
PL 401-21S/ 560-21C Reglamentación Cadena Perpetua 
PL 413-21S Mercado de capitales
PL 423 21 S Código Disciplinario
PL 400-21S Ley del Deporte
Los cuales fueron socializados.
</t>
  </si>
  <si>
    <t>Los días  1, 2, 3 y 4 de junio se realizaron reuniones con el Ponente, Secretaria de transparencia, Vicepresidencia y Ministerio del Interior para establecer estrategias para el PL 341-20S Mesa de Moralización,</t>
  </si>
  <si>
    <t xml:space="preserve">Durante  el trimestre fueron radicados ante el Congreso de la Republica 24 Proyectos de Ley, los cuales fueron socializados, con ponentes y aliados estratégicos, con el fin de generar consensos para lograr su aprobación, en cada uno de los debates a los que de lugar en las comisiones y plenarias. </t>
  </si>
  <si>
    <t>Durante el trimestre se radicaron 13 proyectos por las diferentes carteras del Gobierno
Proyectos Radicados-Ministerio del Interior, los cuales fueron priorizados y socializados, de los cuales se destaca 
PL 266-21S / 393-21C SEGURIDAD Y CONVIVENCIA CIUDADANA 2021-11-23
PL 251-21S ESCAZÚ 2021-10-29
PL 392-21C LEY EMPALME 2021-11-23
PL 291-21S CONVENCION INTERAMERICANA CONTRA RACISMO 
PL 296-21S PENSION UNP</t>
  </si>
  <si>
    <t>Durante el año se radiaron 45 proyectos los cuales fueron socializados con el sin de lograr consensos para su aprobación.</t>
  </si>
  <si>
    <t xml:space="preserve">Durante el trimestre  fueron radicado ante el Congreso de la Republica 3 proyectos de ley, por el Gobierno Nacional, los cuales fueron socializados con los grupos de interés. 
Reglamentos técnicos ONU sobre vehículos de ruedas.
Acceso y financiamiento para la equidad 
Transformación digital en la justicia </t>
  </si>
  <si>
    <t>10.1 Priorizar las iniciativas del gobierno para ser socializadas con los diversos partidos, de mane</t>
  </si>
  <si>
    <t>Yuly Paola Manosalva
(Dirección de Gobierno y Gestión Territorial)</t>
  </si>
  <si>
    <t>XVI. Pacto por la descentralización: conectar territorios, gobiernos y poblaciones</t>
  </si>
  <si>
    <t>CONPES 3944 de 2018</t>
  </si>
  <si>
    <t>11. Implementar políticas públicas y estrategias de articulación entre el Gobierno Nacional y las entidades territoriales orientadas a su fortalecimiento y modernización</t>
  </si>
  <si>
    <t xml:space="preserve">Porcentaje de Implementación del mecanismo de relacionamiento </t>
  </si>
  <si>
    <t>(Número de mecanismos realizados/Número de mecanismos publicados en la página WEB)*100</t>
  </si>
  <si>
    <t>Frente a la implementación de las Políticas Públicas en materia de Descentralización y Ordenamiento territorial , se han adelantado asistencias técnicas a entidades territoriales y corporaciones públicas con las cueles se fortalecen los procesos de  desarrollo territorial a través del la implementación  de temas como son:  *Conformación y seguimiento de Esquemas Asociativos Territoriales (Provincias Administrativas de Planificación PAP,  de Regiones Administrativas de Planeación RAP, conformación de asociaciones de Áreas Metropolitanas), seguimiento al CONPES 3944 de 2018 y oferta institucional del Sistema Administrativo del Interior. De la misma forma la Dependencia  realiza seguimiento a los Decretos reglamentarios  como son: * Régimen Municipal * Esquemas Asociativos Territoriales – EAT * Distritos Especiales y Decreto Reglamentario Ley de Áreas Metropolitanas,  los cuales se encuentran surtiendo el tramite respectivo con las di refrentes instancias, como estrategia  de articulación entre el Gobierno Nacional y las entidades territoriales orientadas a su fortalecimiento y modernización.</t>
  </si>
  <si>
    <t>La Dirección de Gobierno desarrolla actividades como: *asistencias técnicas *acompañamientos técnicos y jurídicos, la formulación,  actualización  y seguimiento al Marco Normativo en materia de descentralización y ordenamiento territorial *Fortalecimiento de las entidades territoriales en el desarrollo de  procesos asociativos y de la estrategia del Sistema Administrativo del Interior *en virtud de lo dispuesto en el articulo 249 de la ley 1955 de 2019 puso  en funcionamiento y  se encuentra en etapa de socialización  del Sistema de Registro de Esquemas Asociativos. </t>
  </si>
  <si>
    <t>Para implementar políticas públicas y estrategias de articulación entre el Gobierno Nacional y las entidades territoriales orientadas a su fortalecimiento y modernización, la Dirección de Gobierno adelantó asistencias técnicas a entidades territoriales y corporaciones públicas con las cueles se fortalecen los procesos de  desarrollo territorial a través del la implementación  de temas como son:  *Conformación y seguimiento de Esquemas Asociativos Territoriales (Provincias Administrativas de Planificación PAP,  de Regiones Administrativas de Planeación RAP, conformación de asociaciones de Áreas Metropolitanas), seguimiento al CONPES 3944 de 2018 y oferta institucional del Sistema Administrativo del Interior. De la misma forma la Dependencia  realiza seguimiento a los Decretos reglamentarios  como son: * Régimen Municipal * Esquemas Asociativos Territoriales – EAT * Distritos Especiales y Decreto Reglamentario Ley de Áreas Metropolitanas,  los cuales se encuentran surtiendo el tramite respectivo con las diferentes instancias, como estrategia  de articulación entre el Gobierno Nacional y las entidades territoriales orientadas a su fortalecimiento y modernización.</t>
  </si>
  <si>
    <t>Para implementar políticas públicas y estrategias de articulación entre el Gobierno Nacional y las entidades territoriales orientadas a su fortalecimiento y modernización, la Dirección de Gobierno adelantó asistencias técnicas a entidades territoriales y corporaciones públicas con las cueles se fortalecen los procesos de  desarrollo territorial</t>
  </si>
  <si>
    <t xml:space="preserve">La Dirección de Gobierno y Gestión Territorial, para implementar las políticas públicas en materia de descentralización y ordenamiento territorial promueve estrategias de articulación entre el Gobierno Nacional y las entidades territoriales a través de la realización de asistencias técnicas, capacitaciones, mesas de trabajo y acompañamientos técnicos y jurídicos orientados a su fortalecimiento institucional y la buena gestión local.
</t>
  </si>
  <si>
    <t>11.1 Elaborar propuestas para actualizar el marco legal y normativo de la descentralización política y administrativa</t>
  </si>
  <si>
    <t>Propuestas normativas elaboradas</t>
  </si>
  <si>
    <t xml:space="preserve">Sumatoria de propuestas normativas elaboradas </t>
  </si>
  <si>
    <t>-</t>
  </si>
  <si>
    <t xml:space="preserve">N/A </t>
  </si>
  <si>
    <t xml:space="preserve">Está iniciativa se ejecutó y reportó en la vigencia 2020. </t>
  </si>
  <si>
    <t>Esta iniciativa se ejecutó y reportó en la vigencia 2020.</t>
  </si>
  <si>
    <t xml:space="preserve">Esta iniciativa se ejecutó y culminó en la vigencia  2020.  </t>
  </si>
  <si>
    <t>Esta iniciativa se dio cumplimiento en la vigencia 2020.</t>
  </si>
  <si>
    <t>11. Implementar políticas públicas y estrategias de articulación entre el Gobierno Nacional y las en</t>
  </si>
  <si>
    <t>11.1 Elaborar propuestas para actualizar el marco legal y normativo de la descentralización política</t>
  </si>
  <si>
    <t>11.3 Elaborar, socializar y brindar acompañamiento técnico a entidades territoriales y Esquemas asociativos en la implementación del marco normativo de la descentralización política y administrativa.</t>
  </si>
  <si>
    <t>Socializaciones y/o acompañamientos técnicos a entidades territoriales y Esquemas asociativos en la implementación del marco normativo de la descentralización política y administrativa.</t>
  </si>
  <si>
    <t>Número de socializaciones y/o acompañamientos técnicos realizados/Número de socializaciones y/o acompañamientos técnicos solicitados y/o programados</t>
  </si>
  <si>
    <t>Durante el primer trimestre 2021 el equipo jurídico de la Dirección realizó seguimiento a los Decretos reglamentarios de la siguiente manera: *El 29/03/2021 Remiten el texto Decreto Régimen Municipal al despacho Viceministro Relaciones Políticas para revisión.  *Decreto Reglamentario de Esquemas Asociativos Territoriales - EAT, se remite al  despacho Viceministro de Relaciones Políticas para revisión.  *Decreto Reglamentario Distritos Especiales y Decreto Reglamentario Ley de Áreas Metropolitanas, se encuentran en revisión de la DGT  y del DNP.  Surtidas estas etapas, se iniciará con la socialización  de la normatividad en materia de descentralización y Ordenamiento Territorial.</t>
  </si>
  <si>
    <t>Durante los meses de abril, mayo y junio de 2021, el equipo jurídico de la Dirección realizó seguimiento a Proyectos de Ley y los Decretos reglamentarios de la siguiente manera: PROYECTOS DE LEY  *Se realizó primer debate en el Congreso de la República al proyecto de ley “Por la cual se dictan normas tendientes a modernizar la organización y el funcionamiento de los departamentos”.  *Respecto al proyecto de ley “Por la cual se dictan normas tendientes a modernizar la organización y el funcionamiento de los municipios”, se entregará para revisión a la Oficina Jurídica de Presidencia de la República y a la Dirección de Asuntos Legislativos.    DECRETOS  REGLAMENTARIOS  *El proyecto de decreto sobre Esquemas Asociativos Territoriales se encuentra para firma del Presidente de la República. *El proyecto de decreto mediante el cual se reglamenta la ley 1617 de 2013 “Ley de distritos”, se encuentra revisión de la Oficina Asesora Jurídica del Mininterior y el despacho del Viceministro de relaciones Políticas. Surtidas estas etapas, se iniciará con la socialización  de la normatividad en materia de descentralización y Ordenamiento Territorial</t>
  </si>
  <si>
    <t>La Dirección de Gobierno durante el tercer trimestre continua con el seguimiento al trámite legislativo de los proyectos de Ley y decretos reglamentarios en materia territorial, con los cuales se  actualizará el marco normativo, e cual una vez culmine dicho tramite se iniciará con la socialización a entidades territoriales, miembros de corporaciones publicas y demás población objeto. Así las cosas, durante el termino señalado inicialmente se adelantaron las siguientes actividades: PROYECTOS DE LEY  *Se realizó  tercer debate en el Congreso de la República al proyecto de ley “Por la cual se dictan normas tendientes a modernizar la organización y el funcionamiento de los departamentos”.  *Respecto al proyecto de ley “Por la cual se dictan normas tendientes a modernizar la organización y el funcionamiento de los municipios”, se encuentra en revisión final de la Oficina Jurídica de Presidencia de la República.  DECRETOS  REGLAMENTARIOS  *El 01/09/21 se expidió el Decreto 1033 mediante el cual se crea el Sistema Nacional de Registro de los  Esquemas Asociativos Territoriales. *El proyecto de decreto mediante el cual se reglamenta la ley 1617 de 2013 “Ley de Distritos Especiales”, se encuentra en revisión del despacho del señor Ministro del Interior para recoger firmas. *Proyecto de decreto reglamentario de la ley  2038/20. "La presente ley tiene por objeto crear el Fondo de Sustentabilidad Pro-Cartagena 500 años para garantizar de forma eficiente y oportuna la ejecución de los recursos de la inversión pública y privada en materia de infraestructura ambiental, sanitaria y vial del Distrito Turístico y Cultural de Cartagena de Indias.</t>
  </si>
  <si>
    <t>Durante el IV trimestre de  2021, el equipo jurídico de la Dirección realizó seguimiento a Proyectos de Ley de la siguiente forma: *Informe de conciliación al Proyecto de Ley No. 183 de 2021 Senado – 486 de 2020 Cámara “por la cual se dictan normas tendientes a modernizar la organización y el funcionamiento de los departamentos”, *“Por el cual se adiciona el Título 7 a la Parte 2 del Libro 2 del Decreto 1066 de 2015, Decreto Único Reglamentario del Sector Administrativo del Interior, con el fin de reglamentar la Ley 2038 de 2020, en lo relacionado con el fondo de sustentabilidad pro-Cartagena 500 años y se dictan otras disposiciones”.</t>
  </si>
  <si>
    <t xml:space="preserve">La Dirección de Gobierno elaboró y realizó  seguimiento a 14  proyectos de ley y decretos reglamentarios en materia legislativa territorial (Proyectos de Ley, Actos Legislativos y Decretos reglamentarios).  </t>
  </si>
  <si>
    <t xml:space="preserve">Durante el primer trimestre la DGT elaboró y realizó seguimiento a 3 documentos (Proyectos de Ley, Actos Legislativos y Decretos reglamentarios) en materia territorial, con el fin de apoyar el cumplimiento y desarrollo de las competencias asignadas por la Constitución y la ley a las entidades territoriales y Esquemas asociativos para apoyar la implementación del marco normativo de la descentralización política y administrativa.
</t>
  </si>
  <si>
    <t>11.3 Elaborar, socializar y brindar acompañamiento técnico a entidades territoriales y Esquemas asoc</t>
  </si>
  <si>
    <t>11.2 Implementar un mecanismo de relacionamiento con autoridades territoriales y sus organizaciones.</t>
  </si>
  <si>
    <t xml:space="preserve">Porcentaje de implementación del mecanismo de relacionamiento </t>
  </si>
  <si>
    <t>La Dirección de Gobierno viene implementando (10) asistencias técnicas  a las entidades territoriales en la Oferta Institucional del Sistema Administrativo del Interior  y la contratación de (24) enlaces territoriales con los cueles se brindará acompañamiento permanente en territorio como mecanismo de relacionamiento con autoridades territoriales y sus organizaciones.</t>
  </si>
  <si>
    <t>La Dirección de Gobierno implementó (63) asistencias técnicas a las entidades territoriales y miembros de Corporaciones Públicas en la Oferta Institucional del Sistema Administrativo del Interior  y la contratación de (30) enlaces territoriales con los cuales se brinda acompañamiento permanente en territorio como mecanismo de relacionamiento con autoridades territoriales y sus organizaciones.</t>
  </si>
  <si>
    <t xml:space="preserve">En lo corrido del tercer trimestre la Dirección de Gobierno continuo con la implementación del mecanismo de relacionamiento con autoridades territoriales mediante la realización de asistencias técnicas en materia de Oferta Institucional del Sistema Administrativo del Interior, las cuales también se brindaron a miembros de Corporaciones públicas. es preciso indicar que las asistencias técnicas  se llevaron a cabo de forma presencial y virtual con lo que se logró impactar positivamente a una mayor cantidad de población. De igual forma a través de los enlaces territoriales se brinda acompañamiento permanente a departamentos y municipios y se tiene presencia institucional en el territorio. </t>
  </si>
  <si>
    <t xml:space="preserve">En lo corrido del IV trimestre se brindaron asistencias técnicas en Oferta Institucional del Sistema Administrativo del Interior, a entidades territoriales y miembros de corporaciones públicas, en las dos modalidades presencial y virtual,  impactando  a una mayor cantidad de población objeto. De igual forma a través de los enlaces territoriales se brinda acompañamiento permanente a departamentos y municipios y se tiene presencia institucional en el territorio. </t>
  </si>
  <si>
    <t xml:space="preserve">Durante la vigencia 2021, la Dirección de Gobierno con el fin de implementar  un mecanismo de relacionamiento con autoridades territoriales y sus organizaciones, brindó asistencias técnicas presenciales y virtuales en materia de Oferta Institucional del Sistema Administrativo del Interior a entidades territoriales y corporaciones públicas, con lo cual se impactó mayor cantidad de población . </t>
  </si>
  <si>
    <t xml:space="preserve">Para implementar y fortalecer las entidades territoriales se brindaron asistencias técnicas a  autoridades territoriales y sus organizaciones, como mecanismo de relacionamiento, las cueles se desarrollaron así:  9 AT en materia de creación de esquemas asociativos; 3 AT en la creación y seguimiento de las Regiones de Planeación y Gestión y Provincias Administrativas y de planificación; 2 en materia de  conformaciones y seguimientos de las Regiones  Administrativas de Planeación (RAP), 4 AT para la conformación y seguimiento de asociaciones de Áreas Metropolitanas y Distritos Especiales y con respecto a la Oferta Institucional del Sistema Administrativo del Interior, se dio inicio al envió del material en el que se recoge la información con respecto a la oferta del sistema administrativo del interior con el departamento de Santander  y sus municipios. </t>
  </si>
  <si>
    <t>Alexander Jaimes Medina
(Dirección de Derechos Humanos)</t>
  </si>
  <si>
    <t>2. Fortalecer el Estado Social de Derecho</t>
  </si>
  <si>
    <t>12. Implementación del Plan de Acción Oportuna</t>
  </si>
  <si>
    <t>Porcentaje de implementación del Plan de Acción Oportuna</t>
  </si>
  <si>
    <t>(Sumatoria de las actividades ejecutadas para la implementación del PAO / Sumatoria de las actividades programadas para la implementación del PAO) * 100%</t>
  </si>
  <si>
    <t>Avance trimestre: i) Desarrollo primera sesión 2021 Comisión Intersectorial para el Desarrollo del Plan de Acción Oportuna (PAO) con participación del Señor Presidente de la República; ii) Socialización ruta de atención a líderes para articulación con Unidad de Víctimas y Gobernaciones de Nariño y Córdoba. Avanza proceso concertación agendas para actualización rutas de atención departamentos: Arauca y municipios de Arauquita, Fortul, Tame y Saravena; y Casanare  municipios de Hato Corozal y Paz de Ariporo.</t>
  </si>
  <si>
    <t>Avance trimestre: i) desarrollo seis (6) asistencias técnicas territoriales socialización Plan de Acción Oportuna: Meta-Villavicencio, Chocó-Quibdó, Norte Santander- Cúcuta, Putumayo - Puerto y Asís, Meta - Puerto Gaitán y Arauca- Arauca; ii) Avanza evaluación, en las entidades territoriales priorizadas, de las rutas existentes e inclusión del enfoque de género y línea de respuesta rápida para población de ex combatientes y líderes PNIS; iii) Popayán: construcción concertada y articulada ruta de protección a lideres sociales; vi) Santander: reunión con grupo de prevención y protección de la mesa territorial de garantías y articulación con Agencia para la Reincorporación y la Normalización; creación de la Ruta de Prevención; v) Socialización rutas impresas a las entidades Territoriales.</t>
  </si>
  <si>
    <t>Avance trimestre: i) realización segunda sesión Comisión Intersectorial del Plan de Acción Oportuna - PAO, presidida por el señor Presidente Iván Duque. Adicionalmente como insumo a consideración y estudio en la Comisión del Plan de Acción Oportuna, se realizaron once (11) reuniones de acercamiento y asistencia técnica para la implementación de ruta interinstitucional garantía integral a la labor de defensa de derechos humanos en: Arauca, Cauca, Choco-Quibdó, Antioquia–Medellín, Caquetá–Florencia, Valle–Cali, Bolívar, Caldas, Casanare y Guajira; ii) desarrollo reunión virtual alcaldía y secretaria gobierno Popayán, diseño ruta protección a lideres y lideresas sociales, defensores y defensoras de derechos humanos y periodistas en situación de riego y amenazas del municipio; iii) Socialización rutas impresas, previamente generadas de las entidades territoriales de: Vista hermosa (Meta); Puerto Rico (Caquetá), Tierra Alta, Valencia y Montelíbano (Córdoba), Valdivia (Antioquia), Cantagallo (Bolívar), San José de Guaviare, (Guaviare), Departamento de Antioquia y Gobernación de Caquetá; vi) Se realizó la ruta de atención a líderes en los municipios de Jamundí-Valle, Santander de Quilichao y Popayán-Cauca y Huila.</t>
  </si>
  <si>
    <t>Avance trimestre: i) Expedición decreto 1138 de 2021, modifica y adiciona decreto 2137 de 2018, creación Comisión Intersectorial. Secretaría técnica, asumida conjuntamente por Viceministerio de Relaciones Políticas y Asuntos Internacionales, Ministerio del Interior, y Viceministerio para las Políticas y Asuntos Internacionales, Ministerio de Defensa. Se crean comités especializados de la Comisión Intersectorial: Comité Social del PAO. Secretaría técnica en cabeza del Viceministerio para la Participación e Igualdad de Derechos del Ministerio del Interior, a través de la Dirección de Derechos Humanos. Como insumos para la Comisión del Plan de Acción Oportuna se desarrollaron cinco asistencias en: Valledupar-CES, Pereira- RIS, Mocoa- PUT, Florencia- CAQ(2), y reunión asistencia técnica implementación ruta interinstitucional garantía integral a la labor de defensa de derechos humanos Arauca. ii) Diseño y socialización de la ruta de protección individual y colectiva de atención para líderes, lideresas sociales y población víctima del conflicto armado en:  Jamundí y gob Valle. Así mismo, en Algeciras (Huila), Caloto, Popayán y Santander de Quilichao (Cauca), Norosí y Montecristo (Bolívar), y Buenaventura (Valle) se llevó a cabo la socialización y formulación de rutas de atención a líderes y lideresas sociales. iii) Se generaron los contenidos de las piezas comunicativas, de la campaña de activación social de reconocimiento a la labor de defensa de los derechos humanos, las cuales son revisadas y aprobadas por la Oficina de Información Pública del Ministerio.</t>
  </si>
  <si>
    <t>Avance vigencia: i) Desarrollo dos (2) sesiones Comisión Intersectorial del Plan de Acción Oportuna, presididas por el Señor Presidente de la República. Expedición decreto 1138 de 2021, modifica y adiciona decreto 2137 de 2018, norma que creó la Comisión Intersectorial. La secretaría técnica, es asumida conjuntamente por el Viceministerio de Relaciones Políticas y Asuntos Internacionales del Ministerio del Interior, y el Viceministerio para las Políticas y Asuntos Internacionales del Ministerio de Defensa. El Decreto 1138 crea comités especializados de la Comisión Intersectorial: Comité Social del PAO, secretaría técnica estará en cabeza del Viceministerio para la Participación e Igualdad de Derechos del Ministerio del Interior, a través de la Dirección de Derechos Humanos. Realización de 23 reuniones asistencia implementación ruta interinstitucional de garantía integral labor de defensa derechos humanos en: Meta, Chocó, Nte Santander, Putumayo, Arauca, Valle, Cauca, Antioquia, Caquetá, Bolívar, Casanare, Guajira, Risaralda. Ii) Socialización ruta de protección individual y colectiva de atención para líderes, lideresas sociales y población víctima del conflicto armado en Córdoba, Meta, Caquetá, Antioquia, Bolívar, Guaviare, Valle, Cauca, Huila. iii) Se cuentan con los contenidos de las piezas de la campaña de activación social de reconocimiento a la labor de defensa de los derechos humanos, las cuales son revisadas y aprobadas por la Oficina de Información Pública del Ministerio.</t>
  </si>
  <si>
    <t xml:space="preserve">
Avance trimestre: Se aclara que con base en lo establecido en el Decreto 1138 de 2021, por medio del cual se modifica y adiciona el decreto 2137 de 2018, norma que creó la Comisión Intersectorial del Plan de Acción Oportuna, la secretaría técnica de esta Comisión, a partir de la entrada en vigencia del decreto, es asumida conjuntamente por el Viceministerio de Relaciones Políticas y Asuntos Internacionales del Ministerio del Interior, y el Viceministerio para las Políticas y Asuntos Internacionales del Ministerio de Defensa. El decreto 1138 crea los comités de la Comisión Intersectorial para el desarrollo del Plan de Acción Oportuna, siendo uno de ellos el Comité Social del PAO, cuya secretaría técnica estará en cabeza del Viceministerio para la Participación e Igualdad de Derechos del Ministerio del Interior, a través de la Dirección de Derechos Humanos. Por lo anterior, para los reportes de avance de esta acción, se basarán en las sesiones del Comité Social del PAO. 
Feb: El 28 de febrero se adelantó la sesión del Comité Social del Plan de Acción Oportuna – PAO, acorde a lo establecido en el decreto 1138 de 2021, espacio en el cual se presentó el plan de acción 2022.
Mar: avanzó la realización del video con el objetivo de promover la transformación de estereotipos e imaginarios, el cual está en proceso de evaluación</t>
  </si>
  <si>
    <t xml:space="preserve">12.1 Adelantar la Secretaría Técnica de la Comisión Intersectorial para el desarrollo del PAO. </t>
  </si>
  <si>
    <t>Porcentaje de sesiones de la comisión intersectorial adelantadas</t>
  </si>
  <si>
    <t xml:space="preserve">(Número de sesiones realizadas/número de sesiones programadas)*100% </t>
  </si>
  <si>
    <t>Avance trimestre: El 3 de febrero de 2020 con la participación del Señor Presidente de la República, se desarrolla la sesión No.5 de la Comisión Intersectorial para el Desarrollo del Plan de Acción Oportuna (PAO) de Prevención y Protección Individual y Colectiva de los Derechos a la Vida, la Libertad, la Integridad y la Seguridad de Defensores de Derechos Humanos, Lideres Sociales, Comunales y Periodistas, primera para la vigencia 2021</t>
  </si>
  <si>
    <t>Avance trimestre: i) avanza proceso de concertación de agendas de las asistencias territoriales; ii) desarrollo de seis (6) asistencias técnicas territoriales de socialización del Plan de Acción Oportuna en: Meta-Villavicencio, Chocó-Quibdó, Norte Santander- Cúcuta, Putumayo - Puerto y Asís, Meta - Puerto Gaitán y Arauca- Arauca.</t>
  </si>
  <si>
    <t xml:space="preserve">Avance trimestre: En el mes de septiembre se realizó la segunda sesión de la Comisión Intersectorial del Plan de Acción Oportuna - PAO, presidida por el señor Presidente Iván Duque. Adicionalmente y como parte de los insumos que serán sometidos a consideración y estudio en la Comisión del Plan de Acción Oportuna, se realizaron once (11) reuniones de acercamiento y asistencia técnica para la implementación de ruta interinstitucional garantía integral a la labor de defensa de derechos humanos en los departamentos de: Valle del Cauca, Arauca, Cauca, Choco-Quibdó, Antioquia – Medellín, Caquetá – Florencia, Valle – Cali, Bolívar, Caldas, Casanare y Guajira. </t>
  </si>
  <si>
    <t xml:space="preserve">Avance trimestre: A finales de septiembre se expide el Decreto 1138 de 2021, por medio del cual se modifica y adiciona el decreto 2137 de 2018, norma que creó la Comisión Intersectorial del Plan de Acción Oportuna. La secretaría técnica de la Comisión, a partir de la entrada en vigencia del decreto es asumida conjuntamente por el Viceministerio de Relaciones Políticas y Asuntos Internacionales del Ministerio del Interior, y el Viceministerio para las Políticas y Asuntos Internacionales del Ministerio de Defensa. El Decreto 1138 crea los comités especializados de la Comisión Intersectorial, siendo uno de ellos el Comité Social del PAO, cuya secretaría técnica estará en cabeza del Viceministerio para la Participación e Igualdad de Derechos del Ministerio del Interior, a través de la Dirección de Derechos Humanos. Por lo anterior, los reportes futuros de avance de esta iniciativa, se basarán en las sesiones del Comité Social del PAO. Como insumos para la Comisión del Plan de Acción Oportuna se desarrollaron cinco asistencias en: Cesar- Valledupar, Risaralda-Pereira, Putumayo-Mocoa, Caquetá- Florencia (2), y una reunión de asistencia técnica implementación ruta interinstitucional garantía integral a la labor de defensa de derechos humanos Departamento Arauca. </t>
  </si>
  <si>
    <t>Avance vigencia: Desarrollo dos (2) sesiones Comisión Intersectorial del Plan de Acción Oportuna, presididas por el Señor Presidente de la República. Expedición decreto 1138 de 2021, que modifica y adiciona decreto 2137 de 2018, norma que creó la Comisión Intersectorial. La secretaría técnica, es asumida conjuntamente por el Viceministerio de Relaciones Políticas y Asuntos Internacionales del Ministerio del Interior, y el Viceministerio para las Políticas y Asuntos Internacionales del Ministerio de Defensa. El Decreto 1138 crea comités especializados de la Comisión Intersectorial: Comité Social del PAO, cuya secretaría técnica estará en cabeza del Viceministerio para la Participación e Igualdad de Derechos del Ministerio del Interior, a través de la Dirección de Derechos Humanos. Se realizan 23 reuniones de asistencia para la implementación de la ruta interinstitucional de garantía integral a labor de defensa de los derechos humanos en Meta, Chocó, Nte Santander, Putumayo, Arauca, Valle, Cauca, Antioquia, Caquetá, Bolívar, Casanare, Guajira, Risaralda.</t>
  </si>
  <si>
    <t xml:space="preserve">Avance trimestre: Se aclara que con base en lo establecido en el Decreto 1138 de 2021, por medio del cual se modifica y adiciona el decreto 2137 de 2018, norma que creó la Comisión Intersectorial del Plan de Acción Oportuna, la secretaría técnica de esta Comisión, a partir de la entrada en vigencia del decreto, es asumida conjuntamente por el Viceministerio de Relaciones Políticas y Asuntos Internacionales del Ministerio del Interior, y el Viceministerio para las Políticas y Asuntos Internacionales del Ministerio de Defensa. El decreto 1138 crea los comités de la Comisión Intersectorial para el desarrollo del Plan de Acción Oportuna, siendo uno de ellos el Comité Social del PAO, cuya secretaría técnica estará en cabeza del Viceministerio para la Participación e Igualdad de Derechos del Ministerio del Interior, a través de la Dirección de Derechos Humanos. Por lo anterior, para los reportes de avance de esta acción, se basarán en las sesiones del Comité Social del PAO. 
Feb: El 28 de febrero se adelantó la sesión del Comité Social del Plan de Acción Oportuna – PAO, acorde a lo establecido en el decreto 1138 de 2021, espacio en el cual se presentó el plan de acción 2022. </t>
  </si>
  <si>
    <t>12.2 Apoyar a las entidades territoriales en la formulación y seguimiento a la implementación del protocolo de protección para territorios rurales (Ruta única de actuación territorial)</t>
  </si>
  <si>
    <t>Porcentaje de asistencias dirigidas a apoyar a las entidades territoriales en la formulación y seguimiento a la implementación del protocolo de protección para territorios rurales</t>
  </si>
  <si>
    <t xml:space="preserve">(Número de asistencias técnicas realizadas/número de asistencias técnicas programadas)*100% </t>
  </si>
  <si>
    <t xml:space="preserve">Avance trimestre. Socialización ruta de atención a líderes para articulación con Unidad de Víctimas y Gobernaciones de Nariño y Córdoba. Avanza proceso concertación agendas para actualización rutas de atención departamentos: Arauca y municipios de Arauquita, Fortul, Tame y Saravena; y Casanare  municipios de Hato Corozal y Paz de Ariporo. </t>
  </si>
  <si>
    <t>Avance trimestre: i) Avanza evaluación, en las entidades territoriales priorizadas, de las rutas existentes y la inclusión del enfoque de género y una línea de respuesta rápida para la población de ex combatientes y líderes PNIS; ii) En Popayán construcción concertada y articulada de la ruta de protección a lideres sociales; iii) En Santander reunión con el grupo de prevención y protección de la mesa territorial de garantías y articulación con Agencia para la Reincorporación y la Normalización para la creación de la Ruta de Prevención; iv) Socialización rutas impresas a las entidades Territoriales.</t>
  </si>
  <si>
    <t>Avance trimestre: i) Reunión virtual con alcaldía y secretaria gobierno Popayán, diseño ruta protección a lideres y lideresas sociales, defensores y defensoras de derechos humanos y periodistas en situación de riego y amenazas del municipio; ii) Socialización rutas impresas, previamente generadas de las entidades territoriales de: Vista hermosa (Meta); Puerto Rico (Caquetá), Tierra Alta, Valencia y Montelíbano (Córdoba), Valdivia (Antioquia), Cantagallo (Bolívar), San José de Guaviare, (Guaviare), Departamento de Antioquia y Gobernación de Caquetá; iii) Se realizó la ruta de atención a líderes en los municipios de Jamundí -Valle y Santander de Quilichao y Popayán -Huila.</t>
  </si>
  <si>
    <t>Avance trimestre: Diseño y socialización de la ruta de protección individual y colectiva de atención para líderes, lideresas sociales y población víctima del conflicto armado en municipio de Jamundí y gobernación de Valle del Cauca. Así mismo, en los municipios de Algeciras (Huila), Caloto, Popayán y Santander de Quilichao (Cauca), Norosí y Montecristo (Bolívar), y Buenaventura (Valle) se llevó a cabo la socialización y formulación de rutas de atención a líderes y lideresas sociales. De igual forma, se desarrolló asistencia técnica para la formulación del protocolo de protección de territorios rurales en el departamento de Cesar por medio del cual se busca la disminución de acciones de grupos armados y delincuenciales que generen violaciones de derechos humanos.</t>
  </si>
  <si>
    <t>Avance vigencia: Socialización ruta de protección individual y colectiva de atención para líderes, lideresas sociales y población víctima del conflicto armado en Córdoba, Meta, Caquetá, Antioquia, Bolívar, Guaviare, Valle, Cauca, Huila.</t>
  </si>
  <si>
    <t>Avance trimestre: La actividad no cuenta con programación de meta para el primer trimestre, sin embargo, en la sesión del Comité Técnico de los componentes de medidas integrales de prevención, seguridad y protección, y del protocolo de protección para territorios rurales; se están definiendo los territorios para la implementación del Programa Integral de Seguridad y Protección para Comunidades y Organizaciones en los Territorios</t>
  </si>
  <si>
    <t>12.2 Apoyar a las entidades territoriales en la formulación y seguimiento a la implementación del pr</t>
  </si>
  <si>
    <t>12.3 Implementar campaña de activación social de reconocimiento a la labor de defensa de los Derechos Humanos</t>
  </si>
  <si>
    <t xml:space="preserve">Porcentaje de eventos de reconocimiento de la labor de defensa de los derechos humanos </t>
  </si>
  <si>
    <t xml:space="preserve">(Número de eventos de reconocimiento realizados/número de eventos de reconocimiento programados)*100% </t>
  </si>
  <si>
    <t>Avance trimestre: Inicio actuaciones administrativas tendientes a la suscripción del convenio que permita la actualización de las piezas comunicativas de la campaña #LidereEsColombia, así como su difusión</t>
  </si>
  <si>
    <t>Avance trimestre: continúan las actuaciones administrativas tendientes a la suscripción del convenio (estrategia de medios del Ministerio) que permita el desarrollo de la actividad</t>
  </si>
  <si>
    <t xml:space="preserve">Avance trimestre: i) avanza proceso de revisión de los contenidos y bocetos de la campaña; ii) suscripción contrato con Radio Televisión Nacional de Colombia RTVC, para la difusión de las piezas comunicativas de la campaña. </t>
  </si>
  <si>
    <t>Avance trimestre: se generaron los contenidos de las piezas comunicativas, de la campaña de activación social de reconocimiento a la labor de defensa de los derechos humanos, las cuales son revisadas y aprobadas por la Oficina de Información Pública del Ministerio.</t>
  </si>
  <si>
    <t xml:space="preserve">Avance vigencia: Se cuentan con los contenidos de las piezas de la campaña de activación social de reconocimiento a la labor de defensa de los derechos humanos, las cuales son revisadas y aprobadas por la Oficina de Información Pública del Ministerio. </t>
  </si>
  <si>
    <t>Avance trimestre: La actividad no cuenta con programación de meta para el primer trimestre, sin embargo, se adelantó lo siguiente:
Feb: Como acción para el reconocimiento de la labor de defensa de los Derechos Humanos, para la vigencia 2021 se generó una estrategia de comunicaciones que consistió en la publicación de varias piezas comunicativas en los diversos medios de divulgación con que cuenta el Ministerio. Para la vigencia 2022, se suministró al equipo comunicaciones de la Dirección, insumos para construcción guion de video que formará parte de la campaña.
Mar: Se avanzó en la realización del video con el objetivo de promover la transformación de estereotipos e imaginarios, el cual está en proceso de evaluación</t>
  </si>
  <si>
    <t>12.3 Implementar campaña de activación social de reconocimiento a la labor de defensa de los Derecho</t>
  </si>
  <si>
    <t>Edna Paola Najar Rodríguez
(Oficina Asesora de Planeación)</t>
  </si>
  <si>
    <t>13. Implementar el modelo integrado de planeación y gestión MIPG2.</t>
  </si>
  <si>
    <t>Unidad de  implementación del Modelo Integrado de Planeación y Gestión – MIPG la cual será medido a través del Formulario Único Reporte Avance a la Gestión -  FURAG</t>
  </si>
  <si>
    <t>Número de  resultado FURAG</t>
  </si>
  <si>
    <t>El cumplimiento de la prioridad está programada para el IV trimestre, el Departamento Administrativo de la Función Pública a la fecha no ha generado los resultados del FURAG.</t>
  </si>
  <si>
    <t xml:space="preserve">El cumplimiento de la prioridad está programada para el IV trimestre, el Departamento Administrativo de la Función Pública genero los resultados FURAG y el Ministerio del Interior obtuvo un resultado de 88.2 puntos frente al índice de desempeño institucional. </t>
  </si>
  <si>
    <t>El resultado del reporte FURAG 2020  que permitió conocer  el Índice de Desempeño Institucional – IDI y el grado de implementación de las políticas de MIPG en la entidad del 88.2 para una meta acumulada para el cuatrienio 14.8.</t>
  </si>
  <si>
    <t xml:space="preserve">Se fortaleció la gestión institucional del Ministerio en el marco del Modelo Integrado de Planeación y Gestión  </t>
  </si>
  <si>
    <t>El cumplimiento de la prioridad está programada para el IV trimestre, el Departamento Administrativo de la Función Pública (DAFP) a la fecha no ha generado los resultados del FURAG.</t>
  </si>
  <si>
    <t>13.1 Mejoramiento de los resultados FURAG</t>
  </si>
  <si>
    <t>Porcentaje de implementación del Modelo Integrado de Planeación y Gestión – MIPG e el cual será medido a través del Formulario Único Reporte Avance a la Gestión - FURAG</t>
  </si>
  <si>
    <t>(Número de requisitos implementados / Número de requisitos programados)*100</t>
  </si>
  <si>
    <t>73.4%</t>
  </si>
  <si>
    <t>El cumplimiento de la prioridad está programada para el IV trimestre, el Departamento Administrativo de la Fusión Pública a la fecha no ha generado los resultados del FURAG.</t>
  </si>
  <si>
    <t xml:space="preserve">El cumplimiento de la prioridad está programada para el IV trimestre, el Departamento Administrativo de la Función Pública generó los resultados FURAG y el Ministerio del Interior obtuvo un resultado de 88.2 puntos frente al índice de desempeño institucional. </t>
  </si>
  <si>
    <t>El cumplimiento de la prioridad está programada para el IV trimestre.</t>
  </si>
  <si>
    <t>Las actividades programadas y cumplidas de todas las rutas para la implementación de las políticas del Modelo Integrado de Planeación y Gestión MIPG corresponden a un porcentaje de cumplimiento es del 86,7%, de 413 actividades programadas 358 se encuentran cumplidas para la vigencia 2021</t>
  </si>
  <si>
    <t xml:space="preserve">El cumplimiento de la Iniciativa esta programada para el IV trimestre.  Se han adelantado el reporte FURAG que permitirá obtener el Índice de Desempeño Institucional – IDI y el grado de implementación de las políticas de MIPG en la entidad. </t>
  </si>
  <si>
    <t>13.2 Asegurar el seguimiento a los objetivos, metas y compromisos contemplados en los diferentes instrumentos de planeación sectorial e institucional con el fin de contribuir al impacto eficiente de la gestión de la entidad.</t>
  </si>
  <si>
    <t xml:space="preserve">Porcentaje de Seguimientos realizados a los diferentes objetivos, metas y compromisos del Ministerio del Interior. </t>
  </si>
  <si>
    <t>(Número de seguimientos realizados/ Número de Seguimientos programados)*100</t>
  </si>
  <si>
    <t xml:space="preserve">Se dio cumplimiento al 100% de lo programado en el I trimestre respecto a las actividades asociadas a la iniciativa, realizando los respectivos seguimientos a las metas y compromisos del Ministerio. </t>
  </si>
  <si>
    <t>Se dio cumplimiento al 100% de los programado para el II trimestre de acuerdo con las actividades asociadas a la iniciativa, realizando los respetivos seguimientos a las metas y compromisos del Ministerio.</t>
  </si>
  <si>
    <t xml:space="preserve">Se dio cumplimiento al 100% de los programados para el III trimestre de acuerdo con las actividades asociadas a la iniciativa, realizando los respectivos seguimientos a las metas y compromisos del Ministerio. </t>
  </si>
  <si>
    <t>Se dio cumplimiento al 100% de los seguimientos programados a las metas y compromisos del Ministerio para el IV trimestre.</t>
  </si>
  <si>
    <t>Se realizaron 30 seguimientos de las metas y compromisos del Ministerio de los 30 programados, para un cumplimiento del 100% de esta acción en la vigencia 2021.</t>
  </si>
  <si>
    <t>Se realizaron todos los seguimientos de las metas y compromisos del Ministerio que  se habían programado, para un cumplimiento del 100% de esta acción en el I trimestre de 2022.</t>
  </si>
  <si>
    <t>13.2 Asegurar el seguimiento a los objetivos, metas y compromisos contemplados en los diferentes ins</t>
  </si>
  <si>
    <t>13.3 Fortalecimiento del sistema integrado de gestión en el marco de la política y simplificación de procesos.</t>
  </si>
  <si>
    <t>Porcentaje de procesos actualizados</t>
  </si>
  <si>
    <t xml:space="preserve"> (Número de procesos actualizados/Número de procesos programados a actualizar)*100</t>
  </si>
  <si>
    <t xml:space="preserve">El cumplimiento de la actividad está programado para el III y IV trimestre. Se adelantó el proceso de Reingeniería; conforme a la actualización de los procesos y procedimientos en su respectiva documentación, de acuerdo a la red de procesos, en pro del fortalecimiento de la gestión del Ministerio. </t>
  </si>
  <si>
    <t xml:space="preserve">El cumplimiento de la actividad está programado para el III y IV trimestre. Se adelantó el proceso de Reingeniería conforme a la actualización de los procesos y procedimientos en su respectiva documentación, de acuerdo a la red de procesos, en pro del fortalecimiento de la gestión del Ministerio. </t>
  </si>
  <si>
    <t>Durante el trimestre se realizó revisión y actualización de documentos asociados a los procesos Planeación, Direccionamiento estratégico y Comunicaciones Talento Humano, Gestión Administrativa, Gestión Financiera, Gestión para la protección de los Derechos, “Gestión Política y Gobierno.</t>
  </si>
  <si>
    <t>Durante el cuarto trimestre se realizó revisión y actualización de 49 documentos asociados a los procesos misionales, Planeación y direccionamiento estratégico, talento humano, financiera, gestión de bienes y servicios, gestión del conocimiento.</t>
  </si>
  <si>
    <t xml:space="preserve">Durante la vigencia 2021, se revisaron 128  documentos asociados a los procesos y que corresponde al 100% de los procesos- procedimientos programados para la vigencia, para un cumplimiento de la meta propuesta para el año.  </t>
  </si>
  <si>
    <t xml:space="preserve">El cumplimiento de la iniciativa está programada para el IV trimestre. Sin embargo, se ha adelantado  la actualización documental de acuerdo a la red de procesos, con el fin de  fortalecer la gestión del Ministerio. </t>
  </si>
  <si>
    <t>13.3 Fortalecimiento del sistema integrado de gestión en el marco de la política y simplificación de</t>
  </si>
  <si>
    <t>Para el II Trimestre los profesionales continúan coordinanando procesos de concertación con las comunidades a ser beneficiadas en la vigencia fiscal en ejecución, y la conformación de veedurías  en el marco del Conpes 3667 de 2010, de acuerdo al Plan de Acción definido para la vigencia,</t>
  </si>
  <si>
    <t>Se adicionaron los convenios de apoyo interadministrativo suscritos en 2021, con fecha de finalización a 30 de juniode 2022; los profesionales abogados y trabajadores sociales adelantaron acciones en apoyo a los procesos misionales en el territorio, tendientes a la concertacion de comunidades indigenas y negras, desarrollando 2 mesas de díalogo, donde, se avanzó en temas relacionados con los procesos de reubicacion y reasentamiento de familias, localizacion de infraestructura y seguimientos a la sostenibilidad y control de áreas desalojadas a la fecha.</t>
  </si>
  <si>
    <t>Al corte 30 de junio de 2022, los procesos misonales adelantan la ejecución de las obras previstas en el Plan de Acción para la vigencia 2022.</t>
  </si>
  <si>
    <t xml:space="preserve">En el segundo trimestre para la vigencia, se avanza en las metas proyectadas, se firman actas de inicio y se procede al desarrollo de las diferentes obras; la ejecución presupuestal a nivel de compromisos para el segundo trimestre es del 75%. </t>
  </si>
  <si>
    <t>Se realiza proceso precontractual por parte del responsable de la ejecución.</t>
  </si>
  <si>
    <t>Se realizó el repectivo reporte en el aplicativo SPI - DNP (aplicativo del Departamento Nacional de Planeación para el Seguimiento a Proyectos de Inversión)  del proyecto de " Consolidación de las Acciones para la Gestión Social de Riesgo…) para los periodos de abril, mayo, junio. Se incluye el cierre de la vigencia 2021.
Plazos DNP para cada periodo de ejecución
Abril: 6 de Mayo de 2022.
Mayo: 7 de Junio de 2022
Junio:  8 de Julio de 2022</t>
  </si>
  <si>
    <t>Los proyectos formulados en el aplicativo del Banco de Proyectos de la entidad, por parte de los procesos misionales, avanzán en el desarrollo de las actividades reportadas, con base en la versión aprobada del ajuste a decreto del proyecto ''Consolidación de las acciones...'' en el cumplimiento de los compromisos a cargo de la entidad en el Conpes 3667 de 2010, a traves de las áreas de Jurídica, Administrativa, Planeación Operativa, Vías, Vivienda y Electrificación, Salud y Saneamiento, Educación y Proyectos Productivos.</t>
  </si>
  <si>
    <t>La entidad realizara el reporte de las 19 acciones al mes de julio una vez se encuentre habilitada la plataforma del Sis Conpes 2.0 para el periodo 2022-I.</t>
  </si>
  <si>
    <t>Acción cumplida en la vigencia 2021</t>
  </si>
  <si>
    <t>Para el Segundo trimestre de la vigencia 2022, se adquirieron los siguientes equipos: 100 Kit de equipos de protección personal, 23 kit de rescate vehícular, 46 kit de equipos de respiración autónoma, 10 kis forestales Tipo A y 10 Kit Forestales Tipo B. Estos equipos serán entregados a los Cuerpos de Bombeos en el segundo semestre. De igual forma en el segundo trimestre se entregaron 85 fortalecimientos a Cuerpos de Bomberos en 14 Departamentos (seis (6) Bomba de Incendios 6, un (1) Carrotanque (cisterna), doce (12) Carrotanque (cisterna) Tipo A, dos (2) Comprensor Recarga de SCBA, un (1) Kit Comprensor Recarga de SCBA + Autocontenidos,  veinte (20) kit de Rescate Vertical, ocho (8) Kit EPP, diez (10) Kit Forestal Tipo A, dos (2) Kit Forestal Tipo B, quince (15) Kit Forestal Tipo C, cuatro (4) Kit Rescate Vehicular, tres (3) Kit SCBA-4, un (1) Vehiculo de Apoyo y Coordinacion) estos equipos corresponden al presupuesto de la vigencia 2021 y se suman en este trimestre como avance a la meta propuesta en 2021.</t>
  </si>
  <si>
    <t xml:space="preserve">En el segunto trimestre de 2022, se gestionaron 22 apoyos técnicos y operativos a requerimientos realizados en los Departamentos de Cundinamarca, Antioquia, San Andrés Isla, Cauca, Huila, Santander, Boyacá, Tolima, Casanare, Bogotá, Caldas, Valle del Cauca y Nariño. Se prestó apoyo aéreo y terrestre con movilización de personal de la UAECOB, PONALSAR, Bomberos Popayán Busqueda y Rescate, </t>
  </si>
  <si>
    <t>En el segundo trimestre de 2022 se ejecutaron actividades de entrenamiento y capacitación en Plataformas y Programas especiales:
Programa Bomberos Indígenas: 7 Departamentos. 9 Cuerpos de Bomberos con 250 bomberos Capacitados.
Plataforma Incendios Forestales: 12 Departamentos, 20 Cuerpos de Bomberos con 2,351 bomberos capacitados.
Plataforma Búsqueda y Rescate: 12 Departamentos, 21 Cuerpos de Bomberos con 2,110 Bomberos capacitados</t>
  </si>
  <si>
    <t>En el segundo trimestre de 2022, se realiza seguimiento y verificación de las condiciones de operatividad y asesoramiento en planes de mejora a los CBV de Moniquirá, Polonuevo, Buga, Yotoco y Salónica.</t>
  </si>
  <si>
    <t>En el segundo trimestre de 2022, se realizaron capacitaciónes en el uso y apropiación del RUE a 94 Cuerpos de Bomberos</t>
  </si>
  <si>
    <t xml:space="preserve">En el segundo trimestre de 2022, se prestó asesoría y acompañamiento técnico, administrativo, jurídico y operativo a las instituciones bomberiles del país, en las siguientes acciones:
106 solicitudes tramitadas por el proceso de educación, para firma de certificados, de las cuales se firman 2.373 certificados.
227 solicitudes de trámite de registros gestionadas con 137 registros de cursos.
250 instructores avalados.
3 talleres del curso de formación para bomberos
7 módulos complementarios del Curso Básico Sistema Comando de Incidentes
2 cursos Curso Para Instructores
2 cursos Curso Intermedio Sistema Comando Incidentes
2 taller certificación de instructores del curso gestión y administración de cuerpos de bomberos
1 taller recertificación de instructores del curso procedimientos operativos normalizados
1 taller recertificación de instructores del curso primeros auxilios psicológicos
1 evento académico - foro.
Atención de PQRS a los cuerpos de bomberos del territorio colombiano y entidades territoriales, un total de 80 solicitudes resueltas y un total de 11 que se encuentran en trámite para poder dar respuesta.
Así mismo, se realizó acompañamiento en territorio a los Cuerpos de Bomberos del Departamento de Caquetá y Norte de Santander, con el fin de realizar mesa de trabajo en compañía de la Procuraduría General de la Nación y alcaldías, para dar cumplimiento a las obligaciones establecidas en el Ley 1575 del 2012 en cuanto a garantizar la prestación del servicio publico bomberil.
De igual forma se realizo visita en el municipio de Mogotes y Curití - Santander, donde se realizó mesa de trabajo con comandante del cuerpo de bomberos y alcalde, con el fin de aclarar dudas respecto a la celebración del convenio para la prestación del servicio público bomberil.
Acciones contempladas dentro de la estratgeia del programa de equidad de género.
Acciones de gestión de comunicación interna y externa, divulgación de la gestión bomberil en el territorio y de la DNBC.
Acciones de Cooperación Internacional y alianzas estratégicas en el marco del fortalecimiento alos Cuerpos de Bomberos del país.
De igual forma se gestionaron desde los procesos de la DNBC productos orientados a mejorar la prestación del servicio misional de la entidad.
 </t>
  </si>
  <si>
    <t xml:space="preserve">En el segundo trimestre de 2022, se prestó asesoría y acompañamiento técnico, administrativo, jurídico y operativo a las instituciones bomberiles del país, en las siguientes acciones:
106 solicitudes tramitadas por el proceso de educación, para firma de certificados, de las cuales se firman 2.373 certificados.
227 solicitudes de trámite de registros gestionadas con 137 registros de cursos.
250 instructores avalados.
3 talleres del curso de formación para bomberos
7 módulos complementarios del Curso Básico Sistema Comando de Incidentes
2 cursos Curso Para Instructores
2 cursos Curso Intermedio Sistema Comando Incidentes
2 taller certificación de instructores del curso gestión y administración de cuerpos de bomberos
1 taller recertificación de instructores del curso procedimientos operativos normalizados
1 taller recertificación de instructores del curso primeros auxilios psicológicos
1 evento académico - foro.
Atención de PQRS a los cuerpos de bomberos del territorio colombiano y entidades territoriales, un total de 80 solicitudes resueltas y un total de 11 que se encuentran en trámite para poder dar respuesta.
Así mismo, se realizó acompañamiento en territorio a los Cuerpos de Bomberos del Departamento de Caquetá y Norte de Santander, con el fin de realizar mesa de trabajo en compañía de la Procuraduría General de la Nación y alcaldías, para dar cumplimiento a las obligaciones establecidas en el Ley 1575 del 2012 en cuanto a garantizar la prestación del servicio publico bomberil.
De igual forma se realizo visita en el municipio de Mogotes y Curití - Santander, donde se realizó mesa de trabajo con comandante del cuerpo de bomberos y alcalde, con el fin de aclarar dudas respecto a la celebración del convenio para la prestación del servicio público bomberil.
 </t>
  </si>
  <si>
    <t>En el segundo trimestre de 2022, se prestó asistencia técnica, administrativa y apoyo en reuiones y mesas técnicas y jurídicas e asuntos relacionados con temáticas bomberiles, Puestos de Mando Unificados.
Acciones contempladas dentro de la estratgeia del programa de equidad de género.
Acciones de gestión de comunicación interna y externa, divulgación de la gestión bomberil en el territorio y de la DNBC.
Acciones de Cooperación Internacional y alianzas estratégicas en el marco del fortalecimiento alos Cuerpos de Bomberos del país.
De igual forma se gestionaron desde los procesos de la DNBC productos orientados a mejorar la prestación del servicio misional de la entidad.</t>
  </si>
  <si>
    <t>En este trimestre se participó en el Comité de Mejora normativa No.  23. Además se participó en  5 sesiones de la Consulta Publica de Regulación y a las diferentes capacitación que organizo el DNP. Se envio la información solicitada por el DNP para el observatorio d emejora normativa en el mes d emayo de 2022</t>
  </si>
  <si>
    <t xml:space="preserve">Es necesario ajustar los datos del indicador, porque la iniciativa se mide por la sumatoria del numero de representaicones del sector Interior en el Comité Nacional de Mejora Normativa, y no con el numero de informes como estaba planteada la prioridad. Como evidencia esta el informe del encargado de Seguridad Jurídica, quien manifiesta que en este trimestre se participó en el Comité de Mejora normativa No.  23. </t>
  </si>
  <si>
    <t>0
(No requiere asignación presupuestal independiente)</t>
  </si>
  <si>
    <t>Se conserva la misma cobertura de usuarios gratuitos del Diario Oficial</t>
  </si>
  <si>
    <t>A la fecha no se han realizado estrategías de promoción del sector interior.</t>
  </si>
  <si>
    <t>En el periodo anterior se solicitó replantear esta  iniciativa, por la actual situación económica de la Imprenta Nacional</t>
  </si>
  <si>
    <t>Se esta en espera de concertar una Alianza estratégica con el Archivo General de la Nación</t>
  </si>
  <si>
    <t>Se continua con el ajuste de la línea de negocio</t>
  </si>
  <si>
    <t xml:space="preserve">1. Durante el mes de abril de 2022 se fortaleció a  1.097 personas, en temas de derecho de autor, a través de la plataforma virtual, seminarios, charlas y conferencias, tales como, Aspectos Básicos de Derecho de Autor, Situaciones Contractuales, Gestión Colectiva, Taller de Registro de Obras, Aspectos Civiles y Penales, Derecho de Autor Internet y Software, Derecho de Autor en las Industrias Creativas y  Derecho de Autor en el Ámbito Universitario. 2. Durante el mes de mayo de 2022 se fortaleció a 1.454 personas, en temas de derecho de autor, a través de la plataforma virtual, seminarios, charlas y conferencias, tales como, Aspectos Básicos de Derecho de Autor, Situaciones Contractuales, Gestión Colectiva, Taller de Registro de Obras, Aspectos Civiles y Penales, Derecho de Autor Internet y Software, Derecho de Autor en las Industrias Creativas y Derecho de Autor en el Ámbito Universitario. 3. Durante el mes de junio de 2022 se fortaleció a 1.028 personas, en temas de derecho de autor, a través de la plataforma virtual, seminarios, charlas y conferencias, tales como, Aspectos Básicos de Derecho de Autor, Situaciones Contractuales, Gestión Colectiva, Taller de Registro de Obras, Aspectos Civiles y Penales, Derecho de Autor Internet y Software, Derecho de Autor en las Industrias Creativas y Derecho de Autor en el Ámbito Universitario. </t>
  </si>
  <si>
    <t>La actividad no tiene un presupuesto específico destinado para el trimestre, en la medida que hace parte de las funciones misionales de la entidad y la misma se adelanta con personal de planta y en la modalidad virtual.</t>
  </si>
  <si>
    <t xml:space="preserve">1. Durante el mes de abril de 2022 se realizaron un total de 7.007 inscripciones de obras, contratos y otros actos relacionados con el derecho de autor. 2. Durante el mes de mayo de 2022 realizaron un total de 9.319 inscripciones de obras, contratos y otros actos relacionados con el derecho de autor. 3. Durante el mes de junio de 2022 se realizaron un total de 9.498 inscripciones de obras, contratos y otros actos relacionados con el derecho de autor. </t>
  </si>
  <si>
    <t>La actividad no tiene un presupuesto específico destinado para el trimestre, en la medida que hace parte de las funciones misionales de la entidad y la misma se adelanta con personal de planta.</t>
  </si>
  <si>
    <t>No existe resultado a reportar para el II Trimestre de 2022, dado que el avance en la actividad se encuentra sujeto a la gestión que desde el Ministerio del Interior como cabeza del sector se realice ante el Departamento Administrativo de la Función Pública, el Departamento Nacional de Plenación y el Ministerio de Hacienda para la aprobación de la reestructuración de la planta de personal.</t>
  </si>
  <si>
    <t xml:space="preserve">La actividad no tiene asignado presupuesto en la vigencia 2022, por cuanto el estudio de la planta se realizó con presupuesto de la vigencia 2019 y la continuidad de las acciones para el cumplimiento de la misma se encuentra sujeto a las gestiones que se adelanten por parte del Mininsterio del Interior para su aprobación y a la disponibilidad de recursos que sean aprobados en el presupuesto general de la nación. </t>
  </si>
  <si>
    <t>En abril de 2022, se realizó de manera oportuna la construcción del DIAGNÓSTICO FOCALIZADO DIFERENCIAL: “CIRCUNSCRIPCIONES TRANSITORIAS ESPECIALES DE PAZ Y LOS ESCENARIOS DE RIESGO EN ESAS JURISDICCIONES”
En mayo de 2022, se realizó de manera oportuna la construcción del DIAGNÓSTICO FOCALIZADO DIFERENCIAL: “HURTO DE VEHÍCULOS INSTITUCIONALES
En junio de 2022, se realizó de manera oportuna la construcción del
Este documento consiste en proporcionar información específica, ofreciendo conclusiones que faciliten la correcta toma de decisiones al afrontar el fenómeno de estudio, teniendo en cuenta variables de criminalidad (homicidios, amenazas, atentados, presencia de grupos armados y cultivos ilícitos), así como, factores socioeconómicos que impactan en el territorio. De igual manera, se llevaron a cabo la elaboración de análisis regionales de riesgo solicitados por los analistas de riesgo colectivo e individual para los cuales se desarrolló una radiografía territorial sobre la situación actual, cumpliendo con el producto establecido en el Plan de Acción Institucional PAI.</t>
  </si>
  <si>
    <t>El presupuesto de la entidad se contempla por rubros presupuestales, por lo tanto no se tiene asignado presupuesto por actividade</t>
  </si>
  <si>
    <t>Para el mes de abril de 2022 se programaron 9 actividades concernientes estrategias 3,4,9 y 10.
La estrategia 3. Acompañamiento a los procesos en la revisión, recolección de la información y registro de indicadores de gestión y Verificación del cumplimiento de indicadores de gestión¨, se viene realizando la revisión detallada de la malla de indicadores y del seguimiento y análisis de tendencias del comportamiento. Es de vital importancia revisar exhaustivamente todos los indicadores de gestión y validar sus formulas y entregables finales sobre todo para los procesos misionales que generan alto impacto en la entidad. 
En la estrategia 4 ¨Entrenamiento y actualización de la normas ¨, se realizo una sensibilización a los lideres de auditoria con el fin de establecer estrategias y mejorar la técnica al momento de realizar las auditorias para la vigencia 2022.
Para el caso de la estrategia 9 “Apoyar la realización de la revisión por la dirección del sistema integrado de gestión”, esta actividad se viene desarrollando con los procesos de SST y ambiente, donde se ha venido recopilando la informacion necesaria para la formalización del documento final que se presentara para su revisión y su aprobación. 
La estrategia 10 “Fortalecimiento y seguimiento ACOM”  se reviso el formato actual de GIN-FT-23 V4 Reporte de avances a las acciones correctivas y oportunidades de mejora -Implementación para el proceso de gestión de medidas de protección.
Dando como resultado para el mes de abril un cumplimiento del 100% del indicador para el periodo
Para el mes de mayo de 2022 se programaron 17 actividades concernientes estrategias 3 (Acompañamiento a los procesos en la revisión, recolección de la información y registro de indicadores de gestión y Verificación del cumplimiento de indicadores de gestión),5 (Ejecución del ciclo de auditorías internas), 6(Seguimiento de implementación de MIPG articulado con fortalecimiento con MIPG integrado de gestión), 7(Seguimiento al cumplimiento de la política de control interno y recomendaciones del FURAG) y 8Apoyar los planes de reingeniería articulados con MIPG-SIG).
La estrategia 3. Acompañamiento a los procesos en la revisión, recolección de la información y registro de indicadores de gestión y Verificación del cumplimiento de indicadores de gestión¨, se viene realizando la revisión detallada de la malla de indicadores y del seguimiento y análisis de tendencias del comportamiento. Es de vital importancia revisar exhaustivamente todos los indicadores de gestión y validar sus formulas y entregables finales sobre todo para los procesos misionales que generan alto impacto en la entidad. 
En la estrategia 5. Se ejecuto el programa de auditorías para la vigencia 2022 y se cuenta con los soportes de los 4 ciclos ejecutados.
Para el caso de la estrategia 6, esta actividad se viene desarrollando en conjunto con el plan detallado de trabajo, donde se ha venido recopilando la informacion necesaria para integración del SGI y el logro de la certificación del sistema integrado de gestión. 
La estrategia 7 “Seguimiento al cumplimiento de la política de control interno y recomendaciones del FURAG”  se viene haciendo seguimiento por parte de Gilson romero al cumplimiento de la política de control interno.
La estrategia 8 Apoyar los planes de reingeniería articulados con MIPG-SIG, se viene apoyando las actividades que son requeridas.
Dando como resultado para el mes de mayo un cumplimiento del 100% del indicador para el periodo.
Se recibió la auditoria de certificación por parte de BVQI COLOMBIA, en las normas ISO 9001, ISO 14001e ISO 45001 en la semana del 15 al 24 de junio de 2022; después del ejercicio de auditoría de forma rigurosa y exhaustiva, el ente BVQI recomendó a la entidad UNP, para optar por la certificación de sus sistemas de gestión normas ISO 9001, ISO 14001 e ISO 45001.
Posteriormente la auditoria en ISO 27001 inició el 25 de junio con fecha proyectada de terminación el 6 de julio de 2022 de acuerdo con el Plan de Auditoria aprobado por el Ente certificador y la UNP.</t>
  </si>
  <si>
    <t>En el período se evaluaron cuatro de ocho objetivos transversales, a través de 4 indicadores en el período evaluado. Adicionalmente, se evaluaron 2 objetivos del Sistema de Gestión de Calidad, 2 objetivo del Sistema de Gestión Ambiental y 3 objetivos del Sistema de Gestión de Seguridad de la Infomación y  5 objetivos de Seguridad  y Salud en el Trabajo. Para el total de los 15 objetivos evaluados se tuvo un cumplimiento promedio de 90,3% 
Objetivos:
Fortalecer el MIPG-SIG, sus componentes, procesos y servicios a través de la mejora continua. CUMPLE
Cumplir completamente los requisitos legales, así como otros requisitos que normalicen al MIPG-SIG. CUMPLE
Gestionar oportunamente de los recursos necesarios para establecer, implementar y mantener MIPG – SIG. CUMPLE
Realizar una correcta administración de riesgos a través de su identificación, evaluación y tratamiento con el fin de minimizar la materialización de estos. CUMPLE
Planificar y asegurar el nivel de calidad en la prestación del servicio de protección. CUMPLE PARCIALMENTE
Realizar el seguimiento a la satisfacción en atención al Ciudadano. CUMPLE
Promover las acciones para mitigar impactos ambientales negativos y potencializar los impactos ambientales positivos generados en la entidad por medio de la implementación de buenas prácticas ambientales. CUMPLE
Realizar medición y monitoreo del desempeño ambiental institucional CUMPLE PARCIALMENTE
Implementar los controles del Modelo de Seguridad y Privacidad de la Información - MSPI a partir de los requisitos de seguridad con el propósito de gestionar los riesgos y preservar la confidencialidad, integridad y disponibilidad de los activos de información.	CUMPLE
Promover la cultura de seguridad y privacidad de la información. CUMPLE
Definir y mantener actualizados los servicios de TI que permitan el cumplimiento de los objetivos estratégicos institucionales. CUMPLE
Diseñar, Implementar, y Mantener las condiciones adecuadas de seguridad y salud para los funcionarios y colaboradores en el marco de MIPG-SIG de la UNP. CUMPLE
Realizar el seguimiento a las actividades establecidas en el plan anual de trabajo mediante la revisión periódica de su implementación.NO CUMPLE
Identificar los factores de riesgo existentes priorizando y ejecutando los controles necesarios para mitigar, controlar o eliminar los riesgos que pueden afectar la salud y la seguridad de los funcionarios.	CUMPLE
Prevenir y controlar la ocurrencia de accidentes de los servidores públicos de la Unidad Nacional de Protección. CUMPLE
Capacitar en seguridad vial a los servidores públicos de la Unidad Nacional de Protección. CUMPLE</t>
  </si>
  <si>
    <t>En abril de 2022, los días promedio que tomó la evaluación de riesgo realizada por la UNP fue de 62,20 días. Las 890 evaluaciones de riesgo realizadas por la Subdirección de Evaluación de Riesgo que va desde la solicitud de protección hasta la presentación ante CERREM fue de 58,26 días hábiles promedio que va desde la solicitud de protección en el GSC hasta la presentación en el grupo de Secretaría Técnica del CERREM. Así las cosas, es importante aclarar frente a la meta de 60 días hábiles promedio para la vigencia 2022, el avance logrado es del 102,90% con una diferencia a favor de 2,9% e igualmente en días hábiles, cumpliendo así la meta establecida en el Plan Nacional de Desarrollo.
De parte de la Subdirección Especializada de Seguridad y Protección  75 evaluaciones de riesgo que va desde la solicitud de protección hasta la presentación ante la preMesa Técnica fue de 108,94 días hábiles. Se avanzó en la atención de 19 estudios de Nivel de Riesgo que corresponden a la vigencia 2022, la suma de días habiles que tomaron estos estudios correspondió a 834 con un promedio de 43,8 dias hábiles. En este mismo periodo, se avanzó en la remisión de 56 casos a la Mesa Técnica de Seguridad y Protección que corresponden a la vigencia 2021, con un porcentaje de avance 45,5% del total de solicitudes de protección proyectadas en el Plan de Descongestión, el  tiempo de gestión estos casos fue de 7337 días hábiles que corresponden a 131 días hábiles promedio. 
En mayo de 2022, los días promedio que tomó la evaluación de riesgo realizada por la UNP fue de 57,70 días. Las 938 evaluaciones de riesgo realizadas por la Subdirección de Evaluación de Riesgo que va desde la solicitud de protección hasta la presentación ante CERREM fue de 59,65 días hábiles promedio que va desde la solicitud de protección en el GSC hasta la presentación en el grupo de Secretaría Técnica del CERREM. Así las cosas, es importante aclarar frente a la meta de 60 días hábiles promedio para la vigencia 2022, el avance logrado es del 100,58% presentando un resultado satisfactorio, cumpliendo así la meta establecida en el Plan Nacional de Desarrollo. 
De parte de la Subdirección Especializada de Seguridad y Protección 41 evaluaciones de riesgo que va desde la solicitud de protección hasta la presentación ante la preMesa Técnica fue de 109,63 días hábiles. Para el periodo que comprende el mes de mayo de 2022, se finalizaron y remitieron a MTSP 20 Estudios de Nivel de Riesgo de la vigencia 2022, el tiempo que tomó cada uno de los estudios fue de 1,173 días hábiles promedio.
En este mismo periodo, se remitió a MTSP 21 casos de la vigencia 2021, el tiempo que tomó cada uno de los estudios fue de 3,322 días hábiles promedio. 
En junio de 2022, los días promedio que tomó la evaluación de riesgo realizada por la UNP fue de 58,65 días.
Las 922 evaluaciones de riesgo realizadas por la Subdirección de Evaluación de Riesgo que va desde la solicitud de protección hasta la presentación ante Comité de Evaluación de Riesgo y Recomendación de Medidas CERREM fue de 57,72 días hábiles promedio que va desde la solicitud de protección hasta la presentación en el grupo de Secretaría Técnica del CERREM. . Así las cosas, es importante aclarar frente a la meta de 60 días hábiles promedio para la vigencia 2022, el avance logrado es del 103,80% presentando un resultado satisfactorio, cumpliendo así la meta establecida en el Plan Nacional de Desarrollo, debido a que la misionalidad de la subdirección se encuentra en periodo de transición respecto a la implementación del Decreto 1139 del 23 de septiembre del 2021, se ha solicitado una adición presupuestal, de la cual se espera respuesta favorable , posterior a que termine la ley de garantías y se logre contratar al personal faltante, así como la adquisición de recursos tecnológicos. Mientras eso sucede la S.E.R, bajo el Liderazgo del Sr. Subdirector John Jairo Cifuentes Caballero, continua aplicando estrategias de seguimiento, control semanal y toma de decisiones frente a los resultados, lo cual ha permitido el logro de mejores resultados frente a vigencias anteriores. 
De parte de la Subdirección Especializada de Seguridad y Protección 60 evaluaciones de riesgo 
que va desde la solicitud de protección hasta la presentación ante la preMesa Técnica fue de 72,91 días hábiles. Para junio de 2022, se finalizaron y remitieron a Mesa Técnica de Seguridad y Protección 34 Estudios de Nivel de Riesgo de la vigencia 2022, el tiempo que tomó cada uno de los estudios fue de 42,7 días hábiles promedio. En este mismo periodo, se remitió 26 casos de la vigencia 2021, el tiempo que tomó cada uno de los estudios fue de 112,4 días hábiles promedio. El porcentaje acumulado de avance fue de 60% del total de solicitudes de protección proyectadas en el Plan de Descongestión.
Fuente: Subdirección de Evaluación del Riesgo y Subdirección Especializada de Seguridad y Protección.</t>
  </si>
  <si>
    <t xml:space="preserve">Para abril 23 actividades, las cuales, para el periodo, presentan el siguiente avance:
-	16 actividades con cumplimiento promedio de avance del 100%
-	3 actividades con cumplimiento promedio de avance del 85%
-	3 actividad con cumplimiento promedio de avance del 75%
-	1 actividad con cumplimiento promedio de avance del 50%
Dando así para este mes un avance de cumplimiento promedio de 21.3, por lo cual la medición del indicador para el mes de Abril da como resultado 92.61%. Es de aclarar que este resultado de cumplimiento del indicador, se obtiene por medio de los rangos de nivel de avance de cada actividad que están definidos en el PDT de Reingeniería, posterior a esto se saca una sumatoria de estos niveles de avances de acuerdo con el rango obtenido y al final, para obtener el cálculo del indicador se divide el resultado de esta sumatoria sobre el total de actividades programadas durante el periodo. 
Para mayo se programaron 24 actividades, las cuales, para el periodo, presentan el siguiente avance:
-	16 actividades con cumplimiento promedio de avance del 100%
-	8 actividades con cumplimiento promedio de avance del 85%
Dando así para este mes un avance de cumplimiento promedio de 22.8, por lo cual la medición del indicador para el mes de Mayo da como resultado 95%. Es de aclarar que este resultado de cumplimiento del indicador, se obtiene por medio de los rangos de nivel de avance de cada actividad que están definidos en el PDT de Reingeniería, posterior a esto se saca una sumatoria de estos niveles de avances de acuerdo con el rango obtenido y al final, para obtener el cálculo del indicador se divide el resultado de esta sumatoria sobre el total de actividades programadas durante el periodo. 
Para junio, se programaron 30 actividades, de las cuales se hace necesario reprogramar 5 que están relacionadas con los siguientes temeas:
1. Presentar la propuesta de estudio técnico al DAFP al Comité de Gestión y Desempeño, se desarrolaran 2 actividades.
2. Ajustar el documento de rediseño de acuerdo con las observaciones y comentarios de las diferentes instancias . se desarrolaran 1 actividades.
3. Presentar propuesta al Ministerio del Interior de modificación del Decreto 4065 de 2011. se desarrolaran 2 actividades.
Para las actividades que se reprogramaron se presentaron las siguientes dificultades:
Que la herramienta tecnológica no cumpla con las expectativas de rendimiento y eficiencia que se están esperando y que operativamente no cumpla con los beneficios esperados en cuanto a tiempos y resultados.
Teniendo en cuenta que han existido dificultades para la implementación de los medios tecnológicos en la entidad, las restricciones del gobierno por el tema de cambio de Presidente, los nuevos decretos que se han expedido no se ha podido realizar una propuesta al CIGD, esta actividad se debe de reprogramar
La justificación para la reprogramación de las presentes actividades es:
Se hace necesario reprogramar esta actividad teniendo en cuenta que no se ha podido presentar un documento final debido a las diferentes restricciones y cambios además de las dificultades para la puesta en producción de las herramientas tecnológicas GEDOC y AVRIL respectivamente como ejes del proyecto.
Dando así para este mes un avance de cumplimiento promedio de 23.45, por lo cual la medición del indicador para el mes de Junio da como resultado 93.8%. Es de aclarar que este resultado de cumplimiento del indicador, se obtiene por medio de los rangos de nivel de avance de cada actividad que están definidos en el PDT de Reingeniería, posterior a esto se saca una sumatoria de estos niveles de avances de acuerdo con el rango obtenido y al final, para obtener el cálculo del indicador se divide el resultado de esta sumatoria sobre el total de actividades programadas durante el periodo. </t>
  </si>
  <si>
    <t>En abril de 2022, se recibieron en la coordinación de implementación de medidas de protección, doscientos veinte (220) actos administrativos que ordenaban implementar medidas colectivas, de los cuales se implementaron a satisfacción ciento cincuenta y seis (156) actos administrativos, lo que representa un 70,91%.
En el mes de abril de 2022, no se implementaron actos administrativos.
En mayo de 2022, se recibieron 259 actos administrativos que ordenaban implementar medidas colectivas, de los cuales se implementaron a satisfacción 167  actos administrativos, lo que representa un 64,48%
En el mes de mayo de 2022, no se implementaron actos administrativos.
En junio de 2022, se recibieron 267 actos administrativos que ordenaban implementar medidas colectivas, de los cuales se implementaron a satisfacción 169  actos administrativos, lo que representa un 63,30%
En el mes de junio de 2022, en la Subdirección de Protección no se implementaron actos administrativos.
La mayor dificultad en la implementación de las medidas de protección colectivas, se encuentra en la adquisición y disponibilidad de las medidas por parte de la entidad puesto que son medidas con enfoque diferencial, las cuales no se cuenta con ellas y dependen de la consecución y el trámite administrativo que adelante la Secretaria General y la Oficina Asesora de Planeación e Información para la compra de las mismas.
Por otra parte, se notificó mediante comunicación interna MEM21-00019412, MEM22-00008190, MEM22-00008766  y MEM22-00025303 a la Oficina Asesora de Planeación e Información de la UNP, el déficit presupuestal para la implementación de las medidas colectivas, adicional el grupo de contratos de la Secretaria General esta realizando las actividades pertinentes para la contratación de lo recomendado por el cerrem colectivo para poder dar cumplimiento a los actos administrativos. 
Nos permitimos informar que el avance del indicador depende de las siguientes condiciones: 
1) Presupuesto para realizar las implementaciones 
2) Concertación con las comunidades étnicas y partes interesadas (Contratación directa, semovientes y bastones de mando)
3) Demanda de los CERREM Colectivos (Desde la vigencia 2021 se incrementó la demanda de los actos administrativos colectivos, puesto que, la Subdirección de Evaluación de Riesgo - Grupo Colectivos ha presentado más ordenes de trabajo). 
4) Demanda de la medida por parte de los colectivos específicos.
5) Contratación por modalidades eficiente para dar cumplimiento a satisfacción a los actos administrativos allegados a la coordinación de implementación de medidas de protección
6) Realizar los cronogramas con los proveedores para proceder a implementar en el territorio nacional, una vez se hayan adjudicado los contratos requeridos para la implementación de las medidas colectivas
7) Variación de la planeación de los recursos, dado que pueden llegar tramites de emergencia o órdenes judiciales colectivas. 
Fuente: Subdirección de Protección y Subdirección Especializada de Seguridad y Protección</t>
  </si>
  <si>
    <t xml:space="preserve">A junio del año 2022, se han recibido en la coordinación de implementación de medidas de protección, doscientos veintidós (222) actos administrativos que ordena implementar medidas colectivas, de los cuales se han implementado a satisfacción ciento cincuenta y seis (156) actos administrativos. </t>
  </si>
  <si>
    <t>Durante el primer semestre del año 2022, se realizaron 29 charlas de auto seguridad y autoprotección a colectivos con enfoque étnico, cumpliendo con el 100% (29/29).</t>
  </si>
  <si>
    <t>25.32%</t>
  </si>
  <si>
    <t>El indicador del Grupo de Análisis Estratégico Poblacional -GAEP-, periodo comprendido entre 01 de abril al 30 de junio de 2022, indica que 158 municipios priorizados por el
PAO, se logró adelantar 40 municipios con diagnóstico focalizado de riesgo, proyección de escenarios de riesgo o planes de prevención y contingencia apoyados técnicamente
por la UNP; lo cual representa un 25,31% de la meta establecida. Estos documentos consisten en proporcionar información específica ofreciendo conclusiones que faciliten
la correcta toma de decisiones al afrontar el fenómeno de estudio, teniendo en cuenta variables de criminalidad (homicidios, amenazas, atentados y presencia de grupos
armados y cultivos ilícitos), así como, factores socioeconómicos que impactan en el territorio, cumpliendo con el producto establecido en el Plan de Acción Institucional PAI.
Al finalizar el II trimestre se llevaban 80 municipios con diagnóstico focalizado de riesgo, proyección de escenarios de riesgo o planes de prevención y contingencia apoyados técnicamente por la UNP, de los 158 municipios priorizados por el PAO.</t>
  </si>
  <si>
    <t>Se mantiene la revisión de los casos y avance operacionales realizados por las Fuerzas Militares y de Policía en cada uno de los departamentos donde se ubican los 32 municipios priorizados. La UNP se mantiene dispuesta al poyo en las zonas priorizadas y la atención en el marco del programa .</t>
  </si>
  <si>
    <t xml:space="preserve">Con respecto a la meta sectorial para la vigencia 2021 el sector interior obtuvo 74,5 y la UNP 74,6 estando 0,1 por encima de la meta del sector, así mismo incrementó de avance de 6,1 puntos con respecto a la vigencia 2020 
Para el año 2021 de acuerdo a los resultados presentados por parte de la Función Pública, emitieron 382 recomendaciones lo cual la UNP logró disminuir 95 para la vigencia 2021.
Por cada una de las políticas el comportamiento con respecto a la vigencia 2021, es el siguiente:
Política de Control Interno incremento el número de recomendaciones pasando de 45 en la vigencia 2020 a 65 en la vigencia 2021, porque aparecieron nuevas recomendaciones. La Política de Defensa Jurídica mantuvo la misma recomendación de la vigencia 2020 y más que una recomendación es una felicitación sobre el compromiso adquirido en el cumplimiento de las directrices al respecto. La Política de fortalecimiento organizacional y simplificación de proceso, de 7 recomendaciones en el 2020 bajó a 4 en el 2021. La política de gestión del conocimiento paso de 40 recomendaciones en 2020 a 16 para el 2021. La política de gestión documental paso de 16 recomendaciones en el 2020 a 25 en el 2021 porque salieron nuevas recomendaciones. La política de Gestión Estratégica del Talento Humano paso de 22 recomendación a 5 en 2021, La política de Gestión Presupuestal y Eficiencia del Gasto Público de 7 recomendaciones paso a 3 en el 2021. La política de Gobierno Digital paso de 46 recomendaciones a 35 en el 2021. La política de Integridad paso de 15 a 7 recomendaciones en el 2021. La política de Participación Ciudadana en la Gestión Pública paso de 44 a 27 recomendaciones en 2021, La política de Planeación Institucional de 18 a 9 recomendaciones en 2021. La política de Racionalización de Trámites pasó de 14 a 7 recomendaciones, La política de Seguimiento y Evaluación del Desempeño Institucional pasó de 17 a 10 recomendaciones, La política de seguridad digital paso de 12 a 14 recomendaciones porque salieron nuevas recomendaciones para el 2021. La política de servicio al ciudadano paso de 73 a 48 recomendaciones en 2021. La política de Transparencia, Acceso a la Información y lucha contra la Corrupción pasó de 100 a 72 recomendaciones en 2021 y la Política de Gestión de la Información Estadística para la vigencia 2021 realizó 34 recomendaciones.
La UNP pasó de 477 recomendaciones en 2020 a 382 en la vigencia 2021, es decir que acogió 95 recomendaciones
Es importante aclarar que para el caso de la Política de Mejora Normativa no aplica a la entidad y para la Política de Compras y Contratación Pública, es una política nueva la función Pública no entregó resultados para esta vigencia, pues se está diseñando la línea base para la próxima vigencia. 
Principales avances
1.	Se mejoró la forma de reportar o dar alcance a cada pregunta y al soporte del mismo
2.	Se entendió que si dentro de las recomendaciones de una política hay recomendaciones que son competencia de otro líder de política, se debe de trabajar de la mano para generar el resultado esperado y no dejar la responsabilidad exclusivamente en el otro líder de política
3.	Se evidenció que en vigencias pasadas no se reportó correctamente no porque no se hiciera lo estipulado en la recomendación, sino por desconocimiento de quien reportaba
4.	Se trabajó muy juiciosamente en las acciones resultado de las recomendaciones y muchas políticas avanzaron favorablemente  
 </t>
  </si>
  <si>
    <t>Para el segundo trimestre de 2022 se desarrollaron las actividades planificadas para los meses de abril, mayo y junio y se cumplió en un 100% lo programado. 
En el mes de abril y mayo, se realizó la auditoría interna en las normas ISO 9001:2015 , 14001:2014 y 45001:2018.
Como estrategia de Fortalecimiento y seguimiento ACOM (los temas a tratar específicamente se desagregarán en la presentación) de los diferentes procesos que hacen parte de la entidad, se realizaron mesas de trabajo junto con Andrés segura y el equipo de planeación, para dar soporte a los demás procesos.</t>
  </si>
  <si>
    <t>Durante el segundo   trimestre se articularon las actividades técnicas y administrativas necesarias para el  mejoramiento del proceso de consulta previa, determinación de procedencia y gestión jurídica en aras de robustecer el funcionamiento de la Dirección de la Autoridad Nacional de Consulta Previa - DANCP.</t>
  </si>
  <si>
    <t>Con corte a 30 de junio de 2022, de los procesos de protocolización iniciados después de 2018 se han protocolizado 2110 comunidades, de las cuales 1320 se han realizado en menos de 6 meses.
A ABR: Se realizaron 1992  protocolizaciones, de las cuales 1265 fueron en menos de 6 meses.
A MAY: Se realizaron 2036  protocolizaciones de las cuales 1283 fueron en menos de 6 meses.
A JUN:  Se realizaron 2110 protocolizaciones de las cuales 1320 fueron en menos de 6 meses.</t>
  </si>
  <si>
    <t>Con corte a 30 de junio de 2022 se emitieron 1036 actos administrativos de los cuales 14 requirieron visita de verificación con un tiempo promedio de 57 días hábiles.                                            A ABR: 537 actos administrativos de los cuales 7 requirieron visita de verificación con un tiempo promedio de expedición de 47,57 días hábiles.  
A MAY: 742 actos administrativos de los cuales 10 requirieron visita de verificación con un tiempo promedio de 53,35 días hábiles. 
A JUN: 1036 actos administrativos de los cuales 14 requirieron visita de verificación con un tiempo de expedición de 56,82 días hábiles.</t>
  </si>
  <si>
    <t>Para 2021 como producto de análisis jurídico y atendiendo algunas observaciones al respecto, se tomó la decisión de expedir dos instrumentos para regular la consulta previa así:  i.) proyecto de ley estatutaria que incluirá los elementos esenciales del derecho a la CP  y proyecto de decreto robusto  que incluye temas de procedimiento, coordinación  y modificación del DEC 2613 de 2013 relacionada con el área de influencia. Una vez consolidados estos documentos, esta Dirección fue informada que se tomó la decisión de no continuar con el proceso en el marco de este gobierno</t>
  </si>
  <si>
    <t>Durante el mes de junio se consolidó el reporte de14 de las 40 entidades que tienen responsabilidades y corresponsabilidades en la ejecución de la Política Marco de Convivencia y Seguridad Ciudadana. Sin embargo, estas 14 entidades concentran la mayoría de acciones a ejecutar por parte de la Política, lo anterior, permitió ponderar un porcentaje de avance total del 63%, representado en 132 acciones desarrolladas de un total de 210 que contiene la Política (Revisar Documento Adjunto). Las 14 entidades que reportaron avance fueron las siguiente Unidad de Información y Análisis Financiero; Consejería Discapacidad; Consejería Estabilización; Consejería Mujer; Ministerio de Defensa; MinInterior; Policía Nacional; Unidad Nacional de Protección; ICBF; Agencia Nacional de Seguridad Vial; Ministerio de Justicia; DNP; Ministerio del Deporte; INPEC, cabe resaltar que durante los meses de febrero a mayo, se reformuló la metodología de seguimiento con el objetivo de facilitar el reporte por parte de los responsables, lo cual derivó en el avance actual. Las acciones sin reporte de ejecución, en su mayoría, son responsabilidad de las entidades territoriales, durante ejercicios previos no se había incluido el seguimiento a estas, por lo que para este seguimiento, se enviará un formulario a las ciudades capitales y departamentos, con el objetivo de recopilar dicha información.</t>
  </si>
  <si>
    <t>En el mes de junio después de haber radicado el proyecto de decreto de SINGESCO en la oficina jurídica de Presidencia de la República, se encuentra firmado y expedido por el Gobierno Nacional. Meta Cumplida</t>
  </si>
  <si>
    <t xml:space="preserve">En el mes de junio después de haber radicado el proyecto de decreto de SINGESCO en la oficina jurídica de Presidencia de la República, se encuentra firmado y expedido por el Gobierno,  una vez firmado el decreto de Política de Diálogo se articulara la información y compromisos al Sistema Nacional de Conflictividades. </t>
  </si>
  <si>
    <t>Durante el segundo trimestre se dio inicio a 6 actividades de las cuales estaban programadas para iniciar 8:
No se fue posible el cumplimiento de las actividades 1.2.12 y 1.2.11 debido a que la ley de garantias pide dar cumplimiento  estas actividades</t>
  </si>
  <si>
    <t>Durante el segundo trimestre del año se recibieron 8 Ocho  nuevas Alertas Tempranas así: 
Abril: AT 008-22 ANT, AT 009-22 VAL y AT 010-22 CES
Mayo: AT 011-22 CAQ
Junio: AT 012-22 CHO, AT 013-22 ANT, AT 014-22 CES y AT 015-22 COR</t>
  </si>
  <si>
    <t>Durante el  de la legislatura 2021-2022(marzo-junio) se radicaron 7 proyectos de autoría del Gobierno Nacional. Sin embargo, se logró la aprobación de 16 iniciativas, dado que se aprobaron proyectos que venían haciendo curso de la anterior legislatura, los cuales finalizaron trámite durante el último periodo del cuatrienio constitucional 2018-2022.</t>
  </si>
  <si>
    <t xml:space="preserve">Durante el trimestre se logro la aprobación de 16 proyecto los cuales fueron socializados con ponentes y aliados estratégicos con el fin de lograr su aprobación
1.	Ley 2212 del 31 de mayo de 2022 Convenio Cobro Internacional de Alimentos.
2.	Ley 2211 del 31 de mayo de 2022 Honores víctimas COVID*
3.	Ley 2213 del 13 de junio de 2022 Transformación digital de la justicia.
4.	PL 617-21C PL 243-20S Tratado Italia traslado de personas condenadas. 
5.	PL 198-20S PL 634-21C Acuerdo entre Colombia y el Instituto Global para el Crecimiento Verde, privilegios e inmunidades.
6.	Ley 2225 del 30 de junio de 2022  Generación de empleo – protección al cesante.* 
7.	PL 456-22C PL 408-21S Seguridad vial.*
8.	Ley 2220 del 30 de junio de 2022  Estatuto de conciliación.
9.	PL 464-21S PL 360-21C Tratado servicios aéreos Colombia – Canadá.
10.	PL 244-20S PL 305-21C Tratado Italia asistencia legal recíproca. 
11.	Ley 2238 del 08 de julio de 2022  ZESE Buenaventura (Zona Especial del Pacífico).
12.	Ley 2231 del 01 de julio de 2022  Sacúdete
13.	Ley 2236 del 08 de julio de 2022  Programa de Juegos Intercolegiados Nacionales.
14.	Ley 2247 del 11 de julio de 2022  COMJIB.
15.	Ley 2246 del 11 de julio de 2022  Tratado servicios aéreos Colombia – EAU.
16.	Ley 2250 del 11 de julio de 2022 Formalización minera </t>
  </si>
  <si>
    <t>Durante el trimestre se realizaron 3 reuniones con los enlaces legislativos del Gobierno Nacional Donde se presento la agenda priorizada para el segundo periodo de la legislatura 2021-2022 en el Congreso de la Republica.
Abril: 1
Mayo:1
Junio:1</t>
  </si>
  <si>
    <t>Durante el trimestre  no fueron radicado proyectos anticorrupción ante el Congreso de la Republica por el Gobierno Nacional, no obstante se radicaron  4 proyectos  de ley importantes en la agenda legislativa del  Gobierno Nacional, los cuales fueron socializados con los grupos de interés. 
Acuerdo Incorporación Singapur Alianza del Pacifico
Tratado Comercio de Armas
Nacionalidad por Adopción Menores Migrantes
Reforma Código Procesal del Trabajo</t>
  </si>
  <si>
    <t xml:space="preserve">Para implementar las políticas públicas en materia de descentralización y ordenamiento territorial la Dirección de Gobierno, promueve estrategias de articulación entre el Gobierno Nacional y las entidades territoriales a través la ejecución de asistencia técnica, capacitaciones, talleres, conversatorios, encuentros, seminarios, mesas de trabajo, reuniones de coordinación y seguimiento, en cumplimiento de actividades misionales. </t>
  </si>
  <si>
    <t>Esta iniciativa se cumplió en su totalidad  en la vigencia 2020.</t>
  </si>
  <si>
    <t xml:space="preserve">En lo corrido del II trimestre 2022, Con respecto a la formulación, actualización y seguimiento al Marco Normativo en materia de descentralización y ordenamiento territorial, la dependencia elaboró y realizó seguimiento a 3 documentos (Proyectos de Ley, Actos Legislativos y Decretos reglamentarios) en materia territorial.   </t>
  </si>
  <si>
    <t xml:space="preserve">Para fortalecer las entidades territoriales en el desarrollo de procesos asociativos y de la estrategia del Sistema Administrativo del Interior se desarrollaron: 1 AT a la Gobernación de la Guajira en cumplimiento del CONPES; 8 AT en materia de creación de esquemas asociativos; 2 AT en la creación y seguimiento de las Regiones de Planeación y Gestión y Provincias Administrativas y de planificación; 2 en materia de  conformaciones y seguimientos de las Regiones  Administrativas de Planeación (RAP), 2 AT para la conformación y seguimiento de asociaciones de Áreas Metropolitanas y Distritos Especiales y con respecto a la Oferta Institucional del Sistema Administrativo del Interior, se dio inicio al envió del material en el que se recoge la información con respecto a la oferta del sistema administrativo del interior con el departamento de Santander y sus 87 municipios. </t>
  </si>
  <si>
    <t>Avance trimestre: Como inciaitivas destacadas tenemos: Realización en el mes de mayo, de la sesión No. 6 del Comité Social del PAO, jornada donde se propuso la generación de comité técnico para la construcción de la estrategia de intervención nación territorio, acción de desarrollo del Conpes, la cual es aprobada por la plenaria del Comité Social. Adicionalmente y como acción de reconocimiento a la labor de los defensores de Derechos Humanos, se generó una campaña de activación social basada en diversas piezas comunicativas, publicadas entre los meses de abril a mayo en los diferentes medios de comunicación del Ministerio (Twitter, Facebook, Instagram).</t>
  </si>
  <si>
    <t>Avance trimestre: Se aclara que Dec 1138/2021 modifica y adiciona dec 2137/2018, el cual crea Comisión Intersectorial del Plan de Acción Oportuna. La secretaría técnica es asumida conjuntamente por el Viceministerio de Relaciones Políticas y Asuntos Internacionales de MinInterior, y Viceministerio para las Políticas y Asuntos Internacionales de MinDefensa. El decreto 1138 crea comités especializados de la Comisión Intersectorial. Uno de ellos es el Comité Social del PAO, cuya secretaría técnica está en cabeza del Viceministerio para la Participación e Igualdad de Derechos de MinInterior, a través de la Dirección de Derechos Humanos. Los reportes de avance de esta acción se basarán en las sesiones del Comité Social del PAO. 
Como avance del trimestre tenemos, que el 12 de mayo de 2022, en la ciudad de Bogotá, se llevó a cabo la sesión No. 6 del Comité Social del PAO, jornada donde se propuso la generación de comité técnico para la construcción de la estrategia de intervención nación territorio, acción de desarrollo del Conpes, la cual es aprobada por la plenaria del Comité Social. Adicionalmente se realizaron asistencias técnicas de seguimiento en el marco de los compromisos de la secretaría técnica del Comité del PAO Social, en: 
Abril: Carmen de Bolívar-Bolívar.
May: Copey y Codazzi-Cesar, Armenia-Quindío, y Yopal-Casanare. 
Jun: Leticia – Amazonas.</t>
  </si>
  <si>
    <t>Se realizó el reporte de FURAG obteniendo el Índice de Desempeño Institucional – IDI del 90.3 frente a la implementación de MIPG</t>
  </si>
  <si>
    <t xml:space="preserve">El cumplimiento de la Iniciativa está programada para el IV trimestre. </t>
  </si>
  <si>
    <t>Se realizaron todos los seguimientos de las metas y compromisos del Ministerio que  se habían programado, para un cumplimiento del 100% de esta acción en el II trimestre de 2022.</t>
  </si>
  <si>
    <t>El cumplimiento de la iniciativa está programada para el IV trimestre.</t>
  </si>
  <si>
    <t xml:space="preserve"> II TRIMESTRE: Se asistieron técnicamente 2057  Organizaciones de Acción Comunal y entidades de Inspección Control y Vigilancia:
*(91) Organizaciones de Acción Comunal con visitas de Inspección, Vigilancia y Control, 
*(1344) Organizaciones de Acción Comunal con Capacitación en Marco Jurídico,
*( 622) Organizaciones de Acción Comunal con Capacitación en Reformas y actualización de Estatutos. 
ABRIL (747) MAYO (565 ) JUNIO (745 ) Total (2057)</t>
  </si>
  <si>
    <t>II TRIMESTRE: La meta de la iniciativa está programado para el IV trimestre,  no obstante se avanzó con la apertura de la Convocatoria del Banco para las Comunidades, con los programas de Acciones Comunales y Dotaciones Comunales.</t>
  </si>
  <si>
    <t>II TRIMESTRE: Se asistieron técnicamente 2070 Organizaciones de Acción Comunal y entidades de Inspección Control y Vigilancia:
*(91) Organizaciones de Acción Comunal con visitas de Inspección, Vigilancia y Control, 
*(13) entidades de Inspección, Control y Vigilancia,
*(1344) Organizaciones de Acción Comunal con Capacitación en Marco Jurídico,
*( 622) Organizaciones de Acción Comunal con Capacitación en Reformas y actualización de Estatutos. 
ABRIL (750) MAYO(567 ) JUNIO (753 ) Total (2070)</t>
  </si>
  <si>
    <t xml:space="preserve">En el trimestre se programaron y desarrollaron 3 acciones para garantizar la funcionabilidad de los espacios de  participación, concertación y  diálogo de instancias  representativas de las comunidades NARP, para un cumplimiento del 100% de la prioridad, así:
Abr(1): asistencias técnicas atender a la Subcomisión de Derechos Humanos de la Consultiva de Alto Nivel de las comunidades NARP y a los delegados que integrarán el eje de Derechos Humanos de la comisión sexta.
May(1): Ministerio del Interior, el DNP, la UNP y la Consejería Presidencial para cumplir con los compromisos del Plan Marco de Implementación del Acuerdo Final de Paz reportando en SIIPO, link: https://siipo.dnp.gov.co/inicio 
Jun(1): Taller derechos etnicos Ponal del Dep del Cauca, Valle del Cauca y Metropolitana de Cali, </t>
  </si>
  <si>
    <t>En el trimestre se programaron y desarrollaron 4 acciones para garantizar el cumplimiento de los compromisos del Capitulo Étnico del Plan Nacional de Desarrollo, para un cumplimiento del 100% de la iniciativa, así:
Abril,Mayo, Junio.:(1) Novena Sesi de la Comi IV del ENCP de la Consulta Previa del Estatuto de Profesi de los etnoeducadores de los establecimientos educativos, (1) Conv a la Subcomisión de Territorialidad, Vivienda, Saneamiento Básico, Activi agropecu, Ambiente y Minería de la Comi Consultivo de Alto Nivel, por solicitud de la Agencia Nacional de Tierra.(1) mejoramiento continuo a las fichas tecnica C.E.9 y C.E10  DNP, indicadores del P. M. I sobre las Medidas y mecanismos de seguridad y protec reforzadas individuales y colectivas implementadas(1) plataforma Blackboard, asis técnica al Grupo Especial de Protec Comuni Afro dirigido al personal de la poli Metro de Bogotá.</t>
  </si>
  <si>
    <t>En el trimestre se realizaron 3 atenciones realizadas para la atención de resolución de conflictos inter y extra étnicos, para un cumplimiento del 100% de la actividad, así:
Abril(1): Mesa de tecnica de trabajo y acompañamiento a la resolución de conflicto del consejo comunitario  CONSEJO COMUNITARIO LA MADRE, CARMEN DEL DARIEN, CHOCO
Mayo(1): Fortalecimiento y aginación de los conflictos identificados en la matriz recibida resolución de conflictos de comunidades NARP.*socialización guía de dialogo intercultural de resolución de conflictos de comunidades NARP, cargada en el sistema de gestión de calidad- Mininterior.
Junio(1): Mesa de tecnica de trabajo y acompañamiento a la resolución de conflicto del consejo comunitario CONSEJO COMUNITARIO LA MOLANA, QUIBDO</t>
  </si>
  <si>
    <t>En el trimestre se programaron y desarrollaron 4 acciones de   apoyo jurídico y técnico a los consejos comunitarios y/o expresiones  organizativas de las comunidades NARP, para un cumplimiento del 100% de la iniciativa, así:
Abr.May.Jun(4): (2): mesas de trabajo con la OIP para establecer las actualizaciones el los formularios de registro de acuerdo a la sentencia que establece el servicio militar no obligatorio para las comunidades NARP. (1) estudio la NTC 6626- PREVENCION Y ELIMINACION DE CUALQUIER TIPO Y FORMA DE DISCRIMINACIÓN, se revisaron rquisitos y directrices. (1) fortalecimiento en el departamento del Tolima, sobre el proceso de formulación de la importancia de una Política pública contra la discriminación racial teniendo encuenta el enfoque étnico diferencial e interseccional</t>
  </si>
  <si>
    <t>En el trimestre se programaron y desarrollaron218 acciones de   seguimiento y monitoreo de las políticas, planes, programas y proyectos que benefician a comunidades las NARP, para un cumplimiento del 100% de la iniciativa, así:
Abril. (39) seguimientos de la implementaciòn de la catedra afro en  departamentos: 
Mayo. (176) Condonaciones: 173 Elecciones de representante FECECN: 3
Junio. (3)seguimiento Convocatoria del Banco de Proyectos 2021 – UNAD, en la cual se presentaron 715 proyectos quedando un total de 239-  Monitoreo a la ejecución del Convenio 1883 de 2021 - Invias- identificación necesidades a los proyectos de placa huella seleccionados en el Convenio 1406 de 2021. apertura, desarr y validación de usuarios y contraseñas de la convo de Banco de Proyectos 2022, fase 2</t>
  </si>
  <si>
    <t>En el trimestre se programaron y desarrollaron 7 acciones de Promoción del conocimiento y difusión  de los derechos de las comunidades NARP, para un cumplimiento del 100% de la iniciativa, así:
Abr(2): reuniónes de consulta previa en la etapa de Seguimiento de Acuerdos con los Consejos Comunitarios Manzanillo del Mar, Tierra Baja y Villa Gloria en el marco del Proyecto “Serena del Mar”
May(1):  Análisis e identificación de impactos y formulación de medidas de manejo en el marco del proyecto "EXPLOTACION DE SAL SALINAS GANLERASAMBA TITULO MINERO UHE-12061X" 
Jun(4): Plan Integral de Reparación Colectiva del CC Guapi Abajo, Plan Integral de Reparaciòn Colectiva  del  CC  Afromontelibanense, formulación y acuerdo de medidas de reparación colectiva SNARIV, CC Jacobo Pérez, formulación y acuerdo de medidas de reparación colectiva SNARIV del CC Rincón Guapo Loveran.</t>
  </si>
  <si>
    <t>Avance trimestre: la actividad no cuenta con programación de meta para el trimestre, sin embargo se concertó con las entidades priorizadas agendas de trabajo para desarrollo en el segundo semestre. En Jamundí-Valle del Causa, se realizó asistencia técnica para construcción de la ruta de prevención y protección, protocolos de Protección de Territorios Rurales de la Población en proceso de reincorporación del departamento del Valle.</t>
  </si>
  <si>
    <t xml:space="preserve">Como avance del trimestre tenemos, y como acción de reconocimiento a la labor de los defensores de Derechos Humanos, se generó una campaña de activación social basada en diversas piezas comunicativas, publicadas entre los meses de abril a mayo en los diferentes medios de comunicación del Ministerio (Twitter, Facebook, Instagram). </t>
  </si>
  <si>
    <t>Seguimiento al Plan Estratégico Sectorial del Interior - 2019-2022</t>
  </si>
  <si>
    <r>
      <rPr>
        <b/>
        <sz val="11"/>
        <color theme="1"/>
        <rFont val="Calibri"/>
        <family val="2"/>
        <scheme val="minor"/>
      </rPr>
      <t xml:space="preserve">Fuente: </t>
    </r>
    <r>
      <rPr>
        <sz val="11"/>
        <color theme="1"/>
        <rFont val="Calibri"/>
        <family val="2"/>
        <scheme val="minor"/>
      </rPr>
      <t xml:space="preserve">Oficina Asesora de Planeación, </t>
    </r>
    <r>
      <rPr>
        <b/>
        <sz val="11"/>
        <color theme="1"/>
        <rFont val="Calibri"/>
        <family val="2"/>
        <scheme val="minor"/>
      </rPr>
      <t>Datos:</t>
    </r>
    <r>
      <rPr>
        <sz val="11"/>
        <color theme="1"/>
        <rFont val="Calibri"/>
        <family val="2"/>
        <scheme val="minor"/>
      </rPr>
      <t xml:space="preserve"> Entidades del sector Interior</t>
    </r>
  </si>
  <si>
    <t>Medición y Resultados</t>
  </si>
  <si>
    <t>Semáforo de avance</t>
  </si>
  <si>
    <t>La fuente de información cuantitativa y cualitativa fue suministrada por los responsables del reporte de las entidades adscritas y vinculadas, y por las Direcciones del Ministerio del Interior.</t>
  </si>
  <si>
    <t>Rojo</t>
  </si>
  <si>
    <t>0% - 25%</t>
  </si>
  <si>
    <t>Las casillas donde aparece "No aplica" hace referencia a que la dependencia no tiene indicadores de producto y/o gestión. De igual forma, indica que la dependencia no programó para el trimestre.</t>
  </si>
  <si>
    <t>Naranja</t>
  </si>
  <si>
    <t>26% - 50%</t>
  </si>
  <si>
    <t>Para el cálculo del promedio del avance de las metas de producto, se incluyen los indicadores de tipo "Resultado".</t>
  </si>
  <si>
    <t>Amarillo</t>
  </si>
  <si>
    <t>51%  - 75%</t>
  </si>
  <si>
    <t>Verde</t>
  </si>
  <si>
    <t>76% - 100%</t>
  </si>
  <si>
    <t>Azul</t>
  </si>
  <si>
    <t>No requiere reporte
No se reportó avance
No aplica, no hay meta
Se requiere línea base</t>
  </si>
  <si>
    <t>Avance 2019</t>
  </si>
  <si>
    <t>Avance 2020</t>
  </si>
  <si>
    <t>Avance 2021</t>
  </si>
  <si>
    <t>Avance 2022 - I trimestre</t>
  </si>
  <si>
    <t>Avance Cuatrienio</t>
  </si>
  <si>
    <t>Objetivos estratégicos Sectoriales</t>
  </si>
  <si>
    <t>Promedio de avance de las prioridades</t>
  </si>
  <si>
    <t>Promedio de avance de las iniciativas</t>
  </si>
  <si>
    <t>Promedio de avance de las metas de producto por iniciativa</t>
  </si>
  <si>
    <t>Promedio de avance de las metas de Gestión por iniciativa</t>
  </si>
  <si>
    <t>Avance prioridad</t>
  </si>
  <si>
    <t>Avance iniciativas</t>
  </si>
  <si>
    <t>1. Garantizar la seguridad jurídica y la efectiva divulgación normativa de las ramas del poder público</t>
  </si>
  <si>
    <t>2. Propiciar la seguridad y convivencia ciudadana, el orden público, así como la atención y control en situaciones que vulneren o amenacen a la población</t>
  </si>
  <si>
    <t>3. Fortalecer la articulación entre la Nación y el territorio, promoviendo la gobernabilidad, la democracia, el respeto por la libertad de cultos, la participación social, política y comunitaria</t>
  </si>
  <si>
    <t>4. Promover y proteger los derechos humanos, especialmente la vida, la libertad, la seguridad, así como los derechos de autor y conexos, fundamentados en la cultura de legalidad y emprendimiento</t>
  </si>
  <si>
    <t>-35,0%</t>
  </si>
  <si>
    <t>5. Fortalecer el diálogo social e intercultural Estado – Comunidades, garantizando el derecho fundamental a la consulta previa y promoviendo estrategias que contribuyan a la equidad y el desarrollo de los pueblos indígenas, Rrom; y comunidades Negras, Afrocolombianas, Raizales y Palenqueras</t>
  </si>
  <si>
    <t>6. Fortalecer la gestión y desempeño del Sector Interior</t>
  </si>
  <si>
    <t>Total</t>
  </si>
  <si>
    <t>Entidades</t>
  </si>
  <si>
    <t>-80,6%</t>
  </si>
  <si>
    <t>Sector Interior</t>
  </si>
  <si>
    <t>Avance 2022 - II trimestre</t>
  </si>
  <si>
    <r>
      <rPr>
        <b/>
        <sz val="11"/>
        <color theme="1"/>
        <rFont val="Calibri"/>
        <family val="2"/>
        <scheme val="minor"/>
      </rPr>
      <t>Fecha de corte:</t>
    </r>
    <r>
      <rPr>
        <sz val="11"/>
        <color theme="1"/>
        <rFont val="Calibri"/>
        <family val="2"/>
        <scheme val="minor"/>
      </rPr>
      <t xml:space="preserve"> 30 de septiembre de 2022</t>
    </r>
  </si>
  <si>
    <r>
      <rPr>
        <b/>
        <sz val="11"/>
        <color theme="1"/>
        <rFont val="Calibri"/>
        <family val="2"/>
        <scheme val="minor"/>
      </rPr>
      <t>Fecha de informe:</t>
    </r>
    <r>
      <rPr>
        <sz val="11"/>
        <color theme="1"/>
        <rFont val="Calibri"/>
        <family val="2"/>
        <scheme val="minor"/>
      </rPr>
      <t xml:space="preserve"> xxxx de 2022</t>
    </r>
  </si>
  <si>
    <t>Avance 2022 - III trimestre</t>
  </si>
  <si>
    <t>En el tercer trimestre de la vigencia se adquirieron 15 Kit de Equipos de Protección personal, 8 kit de bombas de incendios, 8 kit de compresor de aire y 8 kit de búsqueda y rescate. Se realizó la entrega de 3 bombas de incendio, 6 cisterna tipo A, 1 Kit de Equipo de Protección personal, 2 Kit Forestal tipo C, 1 kit de rescate vehicular, 1 Unidad de Intervención rápida y 9 vehículos de apoyo y coordinación. Con estas entregas se fortalecieron 23 Cuerpos de Bomberos</t>
  </si>
  <si>
    <t>No se han presentado dificultades</t>
  </si>
  <si>
    <t>En el tercer trimestre de la actual vigencia se realizó seguimiento a 38 Cuerpos de Bomberos con plan de mejora Formulado (Girardota, Galpaga, Soledad, Polo Nuevo, Calamar, Santa Rosa de LIma, San Jacinto, Magangue. Monpox, Cicuco Mahates, Arjona, Moniquira, Tuta, Salamina, trinidad, Agua de Dios, Ricaurten Chopaque, Palestina, Acacias, Orito, La Hormiga, Circacia, La Virginia, San Pedro, Galera, Flandes, pLanadas, Nadelaroa, Santa Elena, Rozo, Obando Riofrio, Yotoco, Puerto Carreño), como parte del seguimiento y verificación de las condiciones de operatividad .</t>
  </si>
  <si>
    <t>En el tercer trimestre de 2022, se prestó asesoría y acompañamiento técnico, administrativo, jurídico y operativo a las instituciones bomberiles del país, es así como se adelantaron las siguientes acciones:
El proceso de Educación Nacional para Bomberos emitio: 
27 avales de instructor
1304 certificados
60 cursos
73 registros
Desde el Proceso de Formulación  actualización y acompañamiento, normativo y operativo: se realizaron 34 asesorias y acompañamientos a cuerpos de bomberos en temáticas bomberiles, 2 reuniones con la Procuraduría General de la Nación como Gestión Territorial para la prestación del servicio público de bomberos, 95 PQRSD respondidas en el periodo en temas bomberiles.
 Como parte delplan de acción de la gestión de comunicaciones externa para fortalecer a los cuerpos de bomberos, se llevo a cabo con representantes de instituciones bomberiles un curso de fotografoa y producción audiovisual y reportaje. 
Se emiten desde el proceso misional de coordinación operativa planes de contigencia segunda temporada de lluvias, de igual forma se llevaron a cabo acciones dentro del plan de acción de la línea de equidad de género, ejecución de reuniones con delegados y coordinadores de partamentales de bomberos, acciones de diálogo en territorio sobre instrumentos de planificación territorial, se realñizaro mesas técnicas de trabajo en incendios foestales y seguridad humana.  En temas de cooperación internacional y alianzas estratégicas se han llevado encuentros con delegaciones bomberos de Brasilia, y se adelantaron espacios de intercambio de buenas prácticas bomberiles, entre otras actividades.
En desarrollo de la gestión institucional se gestionaron procesos internos para coadyuvar en el fortalecimiento de los cuerpos de bomberos delpaís.</t>
  </si>
  <si>
    <t>En el tercer trimestre de la vigencia se adquirieron 15 Kit de Equipos de Protección personal, 8 kit de bombas de incendios, 8 kit de compresor de aire y 8 kit de búsqueda y rescate. Se realizó la entrega de 3 bombas de incendio, 6 cisterna tipo A, 1 Kit de Equipo de Protección personal, 2 Kit Forestal tipo C, 1 kit de rescate vehicular, 1 Unidad de Intervención rápida y 9 vehículos de apoyo y coordinación. Con estas entregas se fortalecieron 23 Cuerpos de Bomberos.</t>
  </si>
  <si>
    <t>No se presentan dificultades</t>
  </si>
  <si>
    <t xml:space="preserve">En el tercer trimestre de 2022 se gestionaron 21 activaciones de apoyo a los Cuerpos de Bomberos: 12 Apoyos aéreos para búsqueda y rescate de persona, atención de incendios forestales y reconocimiento a fuente hídricas. 9 Movilizaciones de entidades operativas del Sistema Nacional de Gestión de Riesgos de Desastres, Cuerpos de Bomberos y Componente Técnico. </t>
  </si>
  <si>
    <t>No se presentaron difucltades.</t>
  </si>
  <si>
    <t xml:space="preserve">En el tercer tirmestre de 2022 se jecutaron actividades de entrenamiento y capacitación enplataformas y programas especiales:
*Bomberos formados en Curso Basico Operación y Pilotaje de Aeronaves No Tripuladas a Distancia RPAS. 24 Unidades Cpacitadas.
Bomberos formados en Curso Especialista en Operaciones UAS para Ayuda Humanitaria y Respuesta de Emergencias U-AID.: 32 Unidades capacitadas.
Bomberos formados en Sistema Comando de Incidentes Básicos.: 68 Unidades 16 cuerpos de bomberos beneficiados.
Bomberos Formados en Sistema Comando de Incidentes Intermedios.: 24 Unidades capacitadas.
Bomberos Formados en Curso de Formación para Instructores.: 43 Unidades capacitadas 13 cuerpos de bomberos beneficiados.
II Encuentro Nacional De Bomberos Indígenas “Al Cuidado De La Madre Tierra” realizado en
Uribia La Guajira, del 9 al 10 de agosto 2022: 110 Bomberos Capacitados 7 cuerpos de bomberos beneficiados.
ALLER REGIONAL MANEJO INTEGRAL DEL FUEGO, DE LOS BOMBEROS DE COLOMBIA
FLORENCIA CAQUETA: 17 Bomberos Capacitados.47 Cuerpos de Bomberos beneficiados. 
Taller regional de brigadas forestales: 119 Unidades Bomberiles capacitadas 9 Cuerpos de Bomberos Beneficiados.
Evaluación operativa de brigadas forestales tipo 1.: 72 Unidades Cpacitadas 10 Cuerpos de Bomberos Beneficiados.
En total se beneficiaron 69 Cuerpos de Bomberos  en estos programas y através de las diferentes acciones se formaron 509 Unidades Bomberiles.
</t>
  </si>
  <si>
    <t>En el tercer trimestre de 2022, se realizaron capacitaciones en el uso y apropiación del RUE a xxx Cuerpos de Bomberos.</t>
  </si>
  <si>
    <t>En el tercer trimestre de 2022, se prestó asistencia técnica, administrativa y apoyo en reuiones y mesas técnicas y jurídicas e asuntos relacionados con temáticas bomberiles, Puestos de Mando Unificados.
Acciones contempladas dentro de la estratgeia del programa de equidad de género.
Acciones de gestión de comunicación interna y externa, divulgación de la gestión bomberil en el territorio y de la DNBC.
Acciones de Cooperación Internacional y alianzas estratégicas en el marco del fortalecimiento alos Cuerpos de Bomberos del país.
De igual forma se gestionaron desde los procesos de la DNBC productos orientados a mejorar la prestación del servicio misional de la entidad.</t>
  </si>
  <si>
    <t>No se presentaron dificultades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</si>
</sst>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 #,##0;[Red]\-&quot;$&quot;\ #,##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0.0%"/>
    <numFmt numFmtId="165" formatCode="_-* #,##0_-;\-* #,##0_-;_-* &quot;-&quot;_-;_-@"/>
    <numFmt numFmtId="166" formatCode="[$$-240A]\ #,##0"/>
    <numFmt numFmtId="167" formatCode="_-* #,##0_-;\-* #,##0_-;_-* &quot;-&quot;??_-;_-@_-"/>
    <numFmt numFmtId="168" formatCode="_-* #,##0.00_-;\-* #,##0.00_-;_-* &quot;-&quot;_-;_-@_-"/>
    <numFmt numFmtId="169" formatCode="&quot;$&quot;#,##0"/>
    <numFmt numFmtId="170" formatCode="&quot;$&quot;\ #,##0"/>
    <numFmt numFmtId="171" formatCode="_(&quot;$&quot;\ * #,##0_);_(&quot;$&quot;\ * \(#,##0\);_(&quot;$&quot;\ * &quot;-&quot;??_);_(@_)"/>
    <numFmt numFmtId="172" formatCode="_-&quot;$&quot;\ * #,##0_-;\-&quot;$&quot;\ * #,##0_-;_-&quot;$&quot;\ * &quot;-&quot;??_-;_-@_-"/>
    <numFmt numFmtId="173" formatCode="[$$-240A]#,##0"/>
    <numFmt numFmtId="174" formatCode="0.0"/>
    <numFmt numFmtId="175" formatCode="_-[$$-240A]\ * #,##0.00_-;\-[$$-240A]\ * #,##0.00_-;_-[$$-240A]\ * &quot;-&quot;??_-;_-@_-"/>
  </numFmts>
  <fonts count="37" x14ac:knownFonts="1">
    <font>
      <sz val="11"/>
      <color theme="1"/>
      <name val="Calibri"/>
      <family val="2"/>
      <scheme val="minor"/>
    </font>
    <font>
      <sz val="11"/>
      <color theme="1"/>
      <name val="Calibri"/>
      <family val="2"/>
      <scheme val="minor"/>
    </font>
    <font>
      <sz val="8"/>
      <color theme="1"/>
      <name val="Calibri"/>
      <family val="2"/>
    </font>
    <font>
      <sz val="11"/>
      <color theme="1"/>
      <name val="Arial"/>
      <family val="2"/>
    </font>
    <font>
      <b/>
      <sz val="18"/>
      <color theme="0"/>
      <name val="Calibri"/>
      <family val="2"/>
    </font>
    <font>
      <sz val="18"/>
      <color theme="1"/>
      <name val="Calibri"/>
      <family val="2"/>
    </font>
    <font>
      <b/>
      <sz val="8"/>
      <color theme="1"/>
      <name val="Calibri"/>
      <family val="2"/>
    </font>
    <font>
      <sz val="8"/>
      <name val="Arial"/>
      <family val="2"/>
    </font>
    <font>
      <sz val="8"/>
      <color theme="1"/>
      <name val="Calibri"/>
      <family val="2"/>
      <scheme val="minor"/>
    </font>
    <font>
      <b/>
      <sz val="10"/>
      <color rgb="FF1F3864"/>
      <name val="Calibri"/>
      <family val="2"/>
    </font>
    <font>
      <b/>
      <sz val="10"/>
      <color theme="0"/>
      <name val="Calibri"/>
      <family val="2"/>
    </font>
    <font>
      <b/>
      <sz val="10"/>
      <color theme="1"/>
      <name val="Calibri"/>
      <family val="2"/>
    </font>
    <font>
      <b/>
      <sz val="10"/>
      <name val="Calibri"/>
      <family val="2"/>
    </font>
    <font>
      <sz val="10"/>
      <name val="Arial"/>
      <family val="2"/>
    </font>
    <font>
      <sz val="8"/>
      <name val="Calibri"/>
      <family val="2"/>
      <scheme val="minor"/>
    </font>
    <font>
      <b/>
      <sz val="8"/>
      <color rgb="FF1F3864"/>
      <name val="Calibri"/>
      <family val="2"/>
    </font>
    <font>
      <b/>
      <sz val="8"/>
      <color theme="0"/>
      <name val="Calibri"/>
      <family val="2"/>
    </font>
    <font>
      <b/>
      <sz val="8"/>
      <name val="Calibri"/>
      <family val="2"/>
      <scheme val="minor"/>
    </font>
    <font>
      <b/>
      <u/>
      <sz val="8"/>
      <name val="Calibri"/>
      <family val="2"/>
      <scheme val="minor"/>
    </font>
    <font>
      <u/>
      <sz val="8"/>
      <name val="Calibri"/>
      <family val="2"/>
      <scheme val="minor"/>
    </font>
    <font>
      <sz val="9"/>
      <name val="Calibri"/>
      <family val="2"/>
      <scheme val="minor"/>
    </font>
    <font>
      <sz val="9"/>
      <name val="Calibri"/>
      <family val="2"/>
    </font>
    <font>
      <b/>
      <sz val="11"/>
      <color theme="0"/>
      <name val="Calibri"/>
      <family val="2"/>
      <scheme val="minor"/>
    </font>
    <font>
      <b/>
      <sz val="11"/>
      <color theme="1"/>
      <name val="Calibri"/>
      <family val="2"/>
      <scheme val="minor"/>
    </font>
    <font>
      <sz val="8"/>
      <color theme="0"/>
      <name val="Calibri"/>
      <family val="2"/>
      <scheme val="minor"/>
    </font>
    <font>
      <b/>
      <sz val="18"/>
      <color theme="0"/>
      <name val="Calibri"/>
      <family val="2"/>
      <scheme val="minor"/>
    </font>
    <font>
      <b/>
      <sz val="12"/>
      <color theme="0"/>
      <name val="Calibri"/>
      <family val="2"/>
    </font>
    <font>
      <sz val="11"/>
      <color theme="0"/>
      <name val="Calibri"/>
      <family val="2"/>
    </font>
    <font>
      <sz val="12"/>
      <color theme="1"/>
      <name val="Calibri Light"/>
      <family val="2"/>
      <scheme val="major"/>
    </font>
    <font>
      <sz val="11"/>
      <color theme="1"/>
      <name val="Calibri Light"/>
      <family val="2"/>
      <scheme val="major"/>
    </font>
    <font>
      <b/>
      <sz val="11"/>
      <color theme="0"/>
      <name val="Calibri"/>
      <family val="2"/>
    </font>
    <font>
      <b/>
      <sz val="14"/>
      <color theme="0"/>
      <name val="Calibri"/>
      <family val="2"/>
      <scheme val="minor"/>
    </font>
    <font>
      <sz val="11"/>
      <color theme="1"/>
      <name val="Calibri"/>
      <family val="2"/>
    </font>
    <font>
      <b/>
      <sz val="12"/>
      <color theme="1"/>
      <name val="Calibri"/>
      <family val="2"/>
      <scheme val="minor"/>
    </font>
    <font>
      <b/>
      <sz val="12"/>
      <color theme="1"/>
      <name val="Calibri"/>
      <family val="2"/>
    </font>
    <font>
      <b/>
      <sz val="14"/>
      <color theme="1"/>
      <name val="Calibri"/>
      <family val="2"/>
      <scheme val="minor"/>
    </font>
    <font>
      <b/>
      <sz val="12"/>
      <color rgb="FF000000"/>
      <name val="Calibri"/>
      <family val="2"/>
    </font>
  </fonts>
  <fills count="33">
    <fill>
      <patternFill patternType="none"/>
    </fill>
    <fill>
      <patternFill patternType="gray125"/>
    </fill>
    <fill>
      <patternFill patternType="solid">
        <fgColor rgb="FF2F5496"/>
        <bgColor rgb="FF2F5496"/>
      </patternFill>
    </fill>
    <fill>
      <patternFill patternType="solid">
        <fgColor theme="0"/>
        <bgColor theme="0"/>
      </patternFill>
    </fill>
    <fill>
      <patternFill patternType="solid">
        <fgColor rgb="FF8EAADB"/>
        <bgColor rgb="FF8EAADB"/>
      </patternFill>
    </fill>
    <fill>
      <patternFill patternType="solid">
        <fgColor rgb="FF548135"/>
        <bgColor rgb="FF548135"/>
      </patternFill>
    </fill>
    <fill>
      <patternFill patternType="solid">
        <fgColor rgb="FFFFE598"/>
        <bgColor rgb="FFFFE598"/>
      </patternFill>
    </fill>
    <fill>
      <patternFill patternType="solid">
        <fgColor rgb="FFAEABAB"/>
        <bgColor rgb="FFAEABAB"/>
      </patternFill>
    </fill>
    <fill>
      <patternFill patternType="solid">
        <fgColor rgb="FFC55A11"/>
        <bgColor rgb="FFC55A11"/>
      </patternFill>
    </fill>
    <fill>
      <patternFill patternType="solid">
        <fgColor theme="7"/>
        <bgColor indexed="64"/>
      </patternFill>
    </fill>
    <fill>
      <patternFill patternType="solid">
        <fgColor theme="4" tint="0.59999389629810485"/>
        <bgColor indexed="64"/>
      </patternFill>
    </fill>
    <fill>
      <patternFill patternType="solid">
        <fgColor rgb="FFA8D08D"/>
        <bgColor rgb="FFA8D08D"/>
      </patternFill>
    </fill>
    <fill>
      <patternFill patternType="solid">
        <fgColor theme="9" tint="-0.249977111117893"/>
        <bgColor rgb="FFA8D08D"/>
      </patternFill>
    </fill>
    <fill>
      <patternFill patternType="solid">
        <fgColor rgb="FFF4B083"/>
        <bgColor rgb="FFF4B083"/>
      </patternFill>
    </fill>
    <fill>
      <patternFill patternType="solid">
        <fgColor theme="0"/>
        <bgColor indexed="64"/>
      </patternFill>
    </fill>
    <fill>
      <patternFill patternType="solid">
        <fgColor theme="4" tint="-0.249977111117893"/>
        <bgColor indexed="64"/>
      </patternFill>
    </fill>
    <fill>
      <patternFill patternType="solid">
        <fgColor theme="7" tint="0.59999389629810485"/>
        <bgColor theme="0"/>
      </patternFill>
    </fill>
    <fill>
      <patternFill patternType="solid">
        <fgColor theme="7" tint="0.59999389629810485"/>
        <bgColor indexed="64"/>
      </patternFill>
    </fill>
    <fill>
      <patternFill patternType="solid">
        <fgColor theme="0"/>
        <bgColor rgb="FFF7CAAC"/>
      </patternFill>
    </fill>
    <fill>
      <patternFill patternType="solid">
        <fgColor theme="0"/>
        <bgColor rgb="FFFFE598"/>
      </patternFill>
    </fill>
    <fill>
      <patternFill patternType="solid">
        <fgColor rgb="FFFFC000"/>
        <bgColor indexed="64"/>
      </patternFill>
    </fill>
    <fill>
      <patternFill patternType="solid">
        <fgColor theme="8"/>
        <bgColor indexed="64"/>
      </patternFill>
    </fill>
    <fill>
      <patternFill patternType="solid">
        <fgColor theme="8"/>
        <bgColor theme="8"/>
      </patternFill>
    </fill>
    <fill>
      <patternFill patternType="solid">
        <fgColor rgb="FFFF0000"/>
        <bgColor rgb="FFFF0000"/>
      </patternFill>
    </fill>
    <fill>
      <patternFill patternType="solid">
        <fgColor rgb="FFFFFF00"/>
        <bgColor rgb="FFFFFF00"/>
      </patternFill>
    </fill>
    <fill>
      <patternFill patternType="solid">
        <fgColor rgb="FF26BC08"/>
        <bgColor theme="9"/>
      </patternFill>
    </fill>
    <fill>
      <patternFill patternType="solid">
        <fgColor theme="4"/>
        <bgColor theme="4"/>
      </patternFill>
    </fill>
    <fill>
      <patternFill patternType="solid">
        <fgColor theme="5"/>
        <bgColor theme="5"/>
      </patternFill>
    </fill>
    <fill>
      <patternFill patternType="solid">
        <fgColor theme="6"/>
        <bgColor theme="6"/>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D9D9D9"/>
        <bgColor rgb="FF000000"/>
      </patternFill>
    </fill>
  </fills>
  <borders count="92">
    <border>
      <left/>
      <right/>
      <top/>
      <bottom/>
      <diagonal/>
    </border>
    <border>
      <left style="thin">
        <color rgb="FF000000"/>
      </left>
      <right/>
      <top style="thin">
        <color rgb="FF000000"/>
      </top>
      <bottom style="medium">
        <color theme="0"/>
      </bottom>
      <diagonal/>
    </border>
    <border>
      <left/>
      <right/>
      <top style="thin">
        <color rgb="FF000000"/>
      </top>
      <bottom style="medium">
        <color theme="0"/>
      </bottom>
      <diagonal/>
    </border>
    <border>
      <left/>
      <right style="thin">
        <color rgb="FF000000"/>
      </right>
      <top style="thin">
        <color rgb="FF000000"/>
      </top>
      <bottom style="medium">
        <color theme="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top style="medium">
        <color theme="0"/>
      </top>
      <bottom/>
      <diagonal/>
    </border>
    <border>
      <left/>
      <right/>
      <top style="medium">
        <color theme="0"/>
      </top>
      <bottom/>
      <diagonal/>
    </border>
    <border>
      <left style="medium">
        <color theme="0"/>
      </left>
      <right style="medium">
        <color theme="0"/>
      </right>
      <top style="medium">
        <color theme="0"/>
      </top>
      <bottom/>
      <diagonal/>
    </border>
    <border>
      <left/>
      <right style="thin">
        <color theme="0"/>
      </right>
      <top style="medium">
        <color theme="0"/>
      </top>
      <bottom style="medium">
        <color theme="0"/>
      </bottom>
      <diagonal/>
    </border>
    <border>
      <left style="thin">
        <color theme="0"/>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style="medium">
        <color theme="0"/>
      </right>
      <top style="medium">
        <color theme="0"/>
      </top>
      <bottom/>
      <diagonal/>
    </border>
    <border>
      <left style="medium">
        <color theme="0"/>
      </left>
      <right style="medium">
        <color theme="0"/>
      </right>
      <top/>
      <bottom/>
      <diagonal/>
    </border>
    <border>
      <left/>
      <right style="medium">
        <color theme="0"/>
      </right>
      <top style="medium">
        <color theme="0"/>
      </top>
      <bottom/>
      <diagonal/>
    </border>
    <border>
      <left style="thin">
        <color theme="0"/>
      </left>
      <right style="thin">
        <color theme="0"/>
      </right>
      <top style="thin">
        <color theme="0"/>
      </top>
      <bottom/>
      <diagonal/>
    </border>
    <border>
      <left/>
      <right style="thin">
        <color indexed="64"/>
      </right>
      <top style="thin">
        <color indexed="64"/>
      </top>
      <bottom/>
      <diagonal/>
    </border>
    <border>
      <left style="medium">
        <color theme="0"/>
      </left>
      <right style="medium">
        <color theme="0"/>
      </right>
      <top/>
      <bottom style="medium">
        <color theme="0"/>
      </bottom>
      <diagonal/>
    </border>
    <border>
      <left style="medium">
        <color theme="0"/>
      </left>
      <right/>
      <top/>
      <bottom style="medium">
        <color theme="0"/>
      </bottom>
      <diagonal/>
    </border>
    <border>
      <left style="thin">
        <color theme="0"/>
      </left>
      <right style="medium">
        <color theme="0"/>
      </right>
      <top/>
      <bottom style="medium">
        <color theme="0"/>
      </bottom>
      <diagonal/>
    </border>
    <border>
      <left style="thin">
        <color theme="0"/>
      </left>
      <right style="thin">
        <color theme="0"/>
      </right>
      <top/>
      <bottom style="thin">
        <color theme="0"/>
      </bottom>
      <diagonal/>
    </border>
    <border>
      <left/>
      <right style="thin">
        <color indexed="64"/>
      </right>
      <top/>
      <bottom style="thin">
        <color indexed="64"/>
      </bottom>
      <diagonal/>
    </border>
    <border>
      <left style="thin">
        <color rgb="FF1F3864"/>
      </left>
      <right style="thin">
        <color rgb="FF1F3864"/>
      </right>
      <top/>
      <bottom/>
      <diagonal/>
    </border>
    <border>
      <left style="thin">
        <color rgb="FF1F3864"/>
      </left>
      <right/>
      <top/>
      <bottom/>
      <diagonal/>
    </border>
    <border>
      <left/>
      <right style="thin">
        <color rgb="FF1F38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rgb="FF1F3864"/>
      </left>
      <right style="thin">
        <color rgb="FF1F3864"/>
      </right>
      <top/>
      <bottom style="thin">
        <color rgb="FF1F3864"/>
      </bottom>
      <diagonal/>
    </border>
    <border>
      <left/>
      <right style="medium">
        <color rgb="FF1F3864"/>
      </right>
      <top style="medium">
        <color rgb="FF1F3864"/>
      </top>
      <bottom style="thin">
        <color rgb="FF1F38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rgb="FF1F3864"/>
      </right>
      <top style="thin">
        <color rgb="FF1F3864"/>
      </top>
      <bottom style="thin">
        <color rgb="FF1F38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rgb="FF1F3864"/>
      </right>
      <top style="thin">
        <color rgb="FF1F3864"/>
      </top>
      <bottom style="medium">
        <color rgb="FF1F3864"/>
      </bottom>
      <diagonal/>
    </border>
    <border>
      <left style="thin">
        <color indexed="64"/>
      </left>
      <right style="thin">
        <color indexed="64"/>
      </right>
      <top/>
      <bottom style="thin">
        <color indexed="64"/>
      </bottom>
      <diagonal/>
    </border>
    <border>
      <left style="medium">
        <color auto="1"/>
      </left>
      <right/>
      <top/>
      <bottom/>
      <diagonal/>
    </border>
    <border>
      <left style="thin">
        <color theme="0"/>
      </left>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medium">
        <color indexed="64"/>
      </left>
      <right/>
      <top style="medium">
        <color indexed="64"/>
      </top>
      <bottom style="thin">
        <color indexed="64"/>
      </bottom>
      <diagonal/>
    </border>
    <border>
      <left/>
      <right/>
      <top style="medium">
        <color auto="1"/>
      </top>
      <bottom style="thin">
        <color auto="1"/>
      </bottom>
      <diagonal/>
    </border>
    <border>
      <left/>
      <right style="medium">
        <color indexed="64"/>
      </right>
      <top style="medium">
        <color indexed="64"/>
      </top>
      <bottom style="thin">
        <color indexed="64"/>
      </bottom>
      <diagonal/>
    </border>
    <border>
      <left/>
      <right/>
      <top style="medium">
        <color auto="1"/>
      </top>
      <bottom/>
      <diagonal/>
    </border>
    <border>
      <left/>
      <right style="medium">
        <color indexed="64"/>
      </right>
      <top/>
      <bottom/>
      <diagonal/>
    </border>
    <border>
      <left style="medium">
        <color indexed="64"/>
      </left>
      <right style="thin">
        <color rgb="FF002060"/>
      </right>
      <top style="thin">
        <color rgb="FF002060"/>
      </top>
      <bottom style="thin">
        <color rgb="FF002060"/>
      </bottom>
      <diagonal/>
    </border>
    <border>
      <left style="thin">
        <color rgb="FF002060"/>
      </left>
      <right style="thin">
        <color rgb="FF002060"/>
      </right>
      <top style="thin">
        <color rgb="FF002060"/>
      </top>
      <bottom style="thin">
        <color rgb="FF002060"/>
      </bottom>
      <diagonal/>
    </border>
    <border>
      <left style="thin">
        <color rgb="FF002060"/>
      </left>
      <right/>
      <top style="thin">
        <color rgb="FF002060"/>
      </top>
      <bottom style="thin">
        <color rgb="FF002060"/>
      </bottom>
      <diagonal/>
    </border>
    <border>
      <left style="thin">
        <color rgb="FF002060"/>
      </left>
      <right style="medium">
        <color indexed="64"/>
      </right>
      <top style="thin">
        <color rgb="FF002060"/>
      </top>
      <bottom style="thin">
        <color rgb="FF002060"/>
      </bottom>
      <diagonal/>
    </border>
    <border>
      <left style="medium">
        <color indexed="64"/>
      </left>
      <right style="thin">
        <color rgb="FF002060"/>
      </right>
      <top style="medium">
        <color indexed="64"/>
      </top>
      <bottom style="thin">
        <color rgb="FF002060"/>
      </bottom>
      <diagonal/>
    </border>
    <border>
      <left style="thin">
        <color rgb="FF002060"/>
      </left>
      <right style="thin">
        <color rgb="FF002060"/>
      </right>
      <top style="medium">
        <color indexed="64"/>
      </top>
      <bottom style="thin">
        <color rgb="FF002060"/>
      </bottom>
      <diagonal/>
    </border>
    <border>
      <left/>
      <right style="thin">
        <color rgb="FF002060"/>
      </right>
      <top style="thin">
        <color rgb="FF002060"/>
      </top>
      <bottom style="thin">
        <color rgb="FF002060"/>
      </bottom>
      <diagonal/>
    </border>
    <border>
      <left/>
      <right/>
      <top style="thin">
        <color indexed="64"/>
      </top>
      <bottom style="thin">
        <color indexed="64"/>
      </bottom>
      <diagonal/>
    </border>
    <border>
      <left/>
      <right/>
      <top style="thin">
        <color auto="1"/>
      </top>
      <bottom/>
      <diagonal/>
    </border>
    <border>
      <left/>
      <right/>
      <top style="medium">
        <color auto="1"/>
      </top>
      <bottom style="medium">
        <color auto="1"/>
      </bottom>
      <diagonal/>
    </border>
    <border>
      <left style="thin">
        <color rgb="FF002060"/>
      </left>
      <right style="thin">
        <color rgb="FF002060"/>
      </right>
      <top style="thin">
        <color rgb="FF002060"/>
      </top>
      <bottom style="medium">
        <color indexed="64"/>
      </bottom>
      <diagonal/>
    </border>
    <border>
      <left style="thin">
        <color rgb="FF002060"/>
      </left>
      <right/>
      <top style="thin">
        <color rgb="FF002060"/>
      </top>
      <bottom style="medium">
        <color indexed="64"/>
      </bottom>
      <diagonal/>
    </border>
    <border>
      <left style="medium">
        <color indexed="64"/>
      </left>
      <right style="thin">
        <color rgb="FF002060"/>
      </right>
      <top style="thin">
        <color rgb="FF002060"/>
      </top>
      <bottom style="medium">
        <color indexed="64"/>
      </bottom>
      <diagonal/>
    </border>
    <border>
      <left style="thin">
        <color rgb="FF002060"/>
      </left>
      <right style="medium">
        <color indexed="64"/>
      </right>
      <top style="thin">
        <color rgb="FF002060"/>
      </top>
      <bottom style="medium">
        <color indexed="64"/>
      </bottom>
      <diagonal/>
    </border>
    <border>
      <left/>
      <right style="thin">
        <color rgb="FF002060"/>
      </right>
      <top style="thin">
        <color rgb="FF002060"/>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medium">
        <color auto="1"/>
      </bottom>
      <diagonal/>
    </border>
    <border>
      <left/>
      <right/>
      <top style="thin">
        <color rgb="FF002060"/>
      </top>
      <bottom style="medium">
        <color indexed="64"/>
      </bottom>
      <diagonal/>
    </border>
    <border>
      <left style="thin">
        <color rgb="FF002060"/>
      </left>
      <right/>
      <top style="medium">
        <color indexed="64"/>
      </top>
      <bottom style="thin">
        <color rgb="FF002060"/>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s>
  <cellStyleXfs count="16">
    <xf numFmtId="0" fontId="0" fillId="0" borderId="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1" fontId="3" fillId="0" borderId="0" applyFont="0" applyFill="0" applyBorder="0" applyAlignment="0" applyProtection="0"/>
    <xf numFmtId="0" fontId="3" fillId="0" borderId="0"/>
    <xf numFmtId="0" fontId="1" fillId="0" borderId="0"/>
    <xf numFmtId="0" fontId="3" fillId="0" borderId="0"/>
    <xf numFmtId="44" fontId="3"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cellStyleXfs>
  <cellXfs count="512">
    <xf numFmtId="0" fontId="0" fillId="0" borderId="0" xfId="0"/>
    <xf numFmtId="0" fontId="2" fillId="0" borderId="0" xfId="0" applyFont="1" applyAlignment="1">
      <alignment horizontal="center"/>
    </xf>
    <xf numFmtId="0" fontId="2" fillId="0" borderId="0" xfId="0" applyFont="1" applyAlignment="1">
      <alignment horizontal="left"/>
    </xf>
    <xf numFmtId="0" fontId="2" fillId="0" borderId="0" xfId="0" applyFont="1" applyAlignment="1">
      <alignment horizontal="left" wrapText="1"/>
    </xf>
    <xf numFmtId="10" fontId="2" fillId="0" borderId="0" xfId="5" applyNumberFormat="1" applyFont="1" applyAlignment="1" applyProtection="1">
      <alignment horizontal="center"/>
    </xf>
    <xf numFmtId="0" fontId="2" fillId="0" borderId="0" xfId="0" applyFont="1"/>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14" fontId="2" fillId="0" borderId="0" xfId="0" applyNumberFormat="1" applyFont="1" applyAlignment="1">
      <alignment horizontal="center" vertical="center"/>
    </xf>
    <xf numFmtId="10" fontId="2" fillId="0" borderId="0" xfId="5" applyNumberFormat="1" applyFont="1" applyAlignment="1" applyProtection="1">
      <alignment horizontal="center" vertical="center"/>
    </xf>
    <xf numFmtId="164" fontId="2" fillId="0" borderId="0" xfId="5" applyNumberFormat="1" applyFont="1" applyAlignment="1" applyProtection="1">
      <alignment wrapText="1"/>
    </xf>
    <xf numFmtId="0" fontId="4"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Alignment="1">
      <alignment horizontal="left" vertical="center" wrapText="1"/>
    </xf>
    <xf numFmtId="0" fontId="4" fillId="2" borderId="0" xfId="0" applyFont="1" applyFill="1" applyAlignment="1">
      <alignment vertical="center"/>
    </xf>
    <xf numFmtId="14" fontId="4" fillId="2" borderId="0" xfId="0" applyNumberFormat="1" applyFont="1" applyFill="1" applyAlignment="1">
      <alignment horizontal="center" vertical="center"/>
    </xf>
    <xf numFmtId="0" fontId="5" fillId="0" borderId="0" xfId="0" applyFont="1"/>
    <xf numFmtId="10" fontId="5" fillId="0" borderId="0" xfId="5" applyNumberFormat="1" applyFont="1" applyAlignment="1" applyProtection="1">
      <alignment horizontal="center" vertical="center"/>
    </xf>
    <xf numFmtId="164" fontId="5" fillId="0" borderId="0" xfId="5" applyNumberFormat="1" applyFont="1" applyAlignment="1" applyProtection="1">
      <alignment wrapText="1"/>
    </xf>
    <xf numFmtId="0" fontId="6" fillId="3" borderId="4" xfId="0" applyFont="1" applyFill="1" applyBorder="1" applyAlignment="1">
      <alignment horizontal="center" vertical="center"/>
    </xf>
    <xf numFmtId="0" fontId="8" fillId="0" borderId="0" xfId="0" applyFont="1" applyAlignment="1">
      <alignment horizontal="center"/>
    </xf>
    <xf numFmtId="0" fontId="6" fillId="0" borderId="4" xfId="0" applyFont="1" applyBorder="1" applyAlignment="1">
      <alignment horizontal="left" vertical="center"/>
    </xf>
    <xf numFmtId="0" fontId="6" fillId="0" borderId="0" xfId="0" applyFont="1" applyAlignment="1">
      <alignment horizontal="left" vertical="center"/>
    </xf>
    <xf numFmtId="0" fontId="6" fillId="0" borderId="0" xfId="0" applyFont="1" applyAlignment="1">
      <alignment horizontal="center" vertical="center"/>
    </xf>
    <xf numFmtId="0" fontId="6" fillId="3" borderId="0" xfId="0" applyFont="1" applyFill="1" applyAlignment="1">
      <alignment horizontal="center" vertical="center"/>
    </xf>
    <xf numFmtId="0" fontId="6" fillId="3" borderId="0" xfId="0" applyFont="1" applyFill="1" applyAlignment="1">
      <alignment horizontal="left" vertical="center"/>
    </xf>
    <xf numFmtId="0" fontId="6" fillId="3" borderId="0" xfId="0" applyFont="1" applyFill="1" applyAlignment="1">
      <alignment horizontal="left" vertical="center" wrapText="1"/>
    </xf>
    <xf numFmtId="10" fontId="6" fillId="3" borderId="0" xfId="5" applyNumberFormat="1" applyFont="1" applyFill="1" applyBorder="1" applyAlignment="1" applyProtection="1">
      <alignment horizontal="center" vertical="center"/>
    </xf>
    <xf numFmtId="0" fontId="6" fillId="0" borderId="0" xfId="0" applyFont="1" applyAlignment="1">
      <alignment vertical="center"/>
    </xf>
    <xf numFmtId="14" fontId="6" fillId="0" borderId="0" xfId="0" applyNumberFormat="1" applyFont="1" applyAlignment="1">
      <alignment horizontal="center" vertical="center"/>
    </xf>
    <xf numFmtId="3" fontId="6" fillId="0" borderId="0" xfId="0" applyNumberFormat="1" applyFont="1" applyAlignment="1">
      <alignment horizontal="center" vertical="center"/>
    </xf>
    <xf numFmtId="0" fontId="11" fillId="4" borderId="0" xfId="0" applyFont="1" applyFill="1" applyAlignment="1">
      <alignment horizontal="center" vertical="center" wrapText="1"/>
    </xf>
    <xf numFmtId="0" fontId="11" fillId="0" borderId="0" xfId="0" applyFont="1" applyAlignment="1">
      <alignment wrapText="1"/>
    </xf>
    <xf numFmtId="10" fontId="11" fillId="0" borderId="0" xfId="5" applyNumberFormat="1" applyFont="1" applyAlignment="1" applyProtection="1">
      <alignment horizontal="center" vertical="center" wrapText="1"/>
    </xf>
    <xf numFmtId="0" fontId="12" fillId="0" borderId="0" xfId="0" applyFont="1" applyAlignment="1">
      <alignment horizontal="center" vertical="center" wrapText="1"/>
    </xf>
    <xf numFmtId="164" fontId="10" fillId="10" borderId="24" xfId="5" applyNumberFormat="1" applyFont="1" applyFill="1" applyBorder="1" applyAlignment="1" applyProtection="1">
      <alignment horizontal="center" vertical="center" wrapText="1"/>
    </xf>
    <xf numFmtId="0" fontId="11" fillId="0" borderId="0" xfId="0" applyFont="1" applyAlignment="1">
      <alignment horizontal="center" wrapText="1"/>
    </xf>
    <xf numFmtId="0" fontId="14" fillId="14" borderId="0" xfId="0" applyFont="1" applyFill="1"/>
    <xf numFmtId="0" fontId="9" fillId="11" borderId="13" xfId="0" applyFont="1" applyFill="1" applyBorder="1" applyAlignment="1">
      <alignment horizontal="center" vertical="center" wrapText="1"/>
    </xf>
    <xf numFmtId="0" fontId="9" fillId="6" borderId="15" xfId="0" applyFont="1" applyFill="1" applyBorder="1" applyAlignment="1">
      <alignment horizontal="center" vertical="center" wrapText="1"/>
    </xf>
    <xf numFmtId="0" fontId="9" fillId="6" borderId="15" xfId="0" applyFont="1" applyFill="1" applyBorder="1" applyAlignment="1" applyProtection="1">
      <alignment horizontal="center" vertical="center" wrapText="1"/>
      <protection locked="0"/>
    </xf>
    <xf numFmtId="0" fontId="9" fillId="13" borderId="7" xfId="0" applyFont="1" applyFill="1" applyBorder="1" applyAlignment="1">
      <alignment horizontal="center" vertical="center" wrapText="1"/>
    </xf>
    <xf numFmtId="0" fontId="12" fillId="0" borderId="0" xfId="0" applyFont="1" applyAlignment="1">
      <alignment horizontal="center" wrapText="1"/>
    </xf>
    <xf numFmtId="14" fontId="11" fillId="9" borderId="16" xfId="0" applyNumberFormat="1" applyFont="1" applyFill="1" applyBorder="1" applyAlignment="1">
      <alignment horizontal="center" vertical="center" wrapText="1"/>
    </xf>
    <xf numFmtId="164" fontId="10" fillId="10" borderId="29" xfId="5" applyNumberFormat="1" applyFont="1" applyFill="1" applyBorder="1" applyAlignment="1" applyProtection="1">
      <alignment horizontal="center" vertical="center" wrapText="1"/>
    </xf>
    <xf numFmtId="0" fontId="15" fillId="4" borderId="30" xfId="0" applyFont="1" applyFill="1" applyBorder="1" applyAlignment="1">
      <alignment horizontal="center" vertical="center" wrapText="1"/>
    </xf>
    <xf numFmtId="0" fontId="15" fillId="4" borderId="30" xfId="0" applyFont="1" applyFill="1" applyBorder="1" applyAlignment="1" applyProtection="1">
      <alignment horizontal="center" vertical="center" wrapText="1"/>
      <protection locked="0"/>
    </xf>
    <xf numFmtId="0" fontId="15" fillId="4" borderId="31" xfId="0" applyFont="1" applyFill="1" applyBorder="1" applyAlignment="1" applyProtection="1">
      <alignment horizontal="center" vertical="center" wrapText="1"/>
      <protection locked="0"/>
    </xf>
    <xf numFmtId="164" fontId="15" fillId="4" borderId="32" xfId="0" applyNumberFormat="1" applyFont="1" applyFill="1" applyBorder="1" applyAlignment="1">
      <alignment horizontal="center" vertical="center" wrapText="1"/>
    </xf>
    <xf numFmtId="164" fontId="15" fillId="4" borderId="30" xfId="0" applyNumberFormat="1" applyFont="1" applyFill="1" applyBorder="1" applyAlignment="1">
      <alignment horizontal="center" vertical="center" wrapText="1"/>
    </xf>
    <xf numFmtId="1" fontId="15" fillId="4" borderId="30" xfId="1" applyNumberFormat="1" applyFont="1" applyFill="1" applyBorder="1" applyAlignment="1" applyProtection="1">
      <alignment horizontal="center" vertical="center" wrapText="1"/>
    </xf>
    <xf numFmtId="43" fontId="15" fillId="4" borderId="30" xfId="1" applyFont="1" applyFill="1" applyBorder="1" applyAlignment="1" applyProtection="1">
      <alignment horizontal="center" vertical="center" wrapText="1"/>
    </xf>
    <xf numFmtId="0" fontId="15" fillId="4" borderId="30" xfId="1" applyNumberFormat="1" applyFont="1" applyFill="1" applyBorder="1" applyAlignment="1" applyProtection="1">
      <alignment horizontal="center" vertical="center" wrapText="1"/>
    </xf>
    <xf numFmtId="164" fontId="15" fillId="4" borderId="31" xfId="0" applyNumberFormat="1" applyFont="1" applyFill="1" applyBorder="1" applyAlignment="1" applyProtection="1">
      <alignment horizontal="center" vertical="center" wrapText="1"/>
      <protection locked="0"/>
    </xf>
    <xf numFmtId="0" fontId="16" fillId="14" borderId="0" xfId="0" applyFont="1" applyFill="1" applyAlignment="1">
      <alignment horizontal="center" wrapText="1"/>
    </xf>
    <xf numFmtId="14" fontId="16" fillId="15" borderId="16" xfId="0" applyNumberFormat="1" applyFont="1" applyFill="1" applyBorder="1" applyAlignment="1">
      <alignment horizontal="center" vertical="center" wrapText="1"/>
    </xf>
    <xf numFmtId="0" fontId="16" fillId="15" borderId="16" xfId="0" applyFont="1" applyFill="1" applyBorder="1" applyAlignment="1">
      <alignment horizontal="center" vertical="center" wrapText="1"/>
    </xf>
    <xf numFmtId="10" fontId="16" fillId="15" borderId="16" xfId="5" applyNumberFormat="1" applyFont="1" applyFill="1" applyBorder="1" applyAlignment="1" applyProtection="1">
      <alignment horizontal="center" vertical="center" wrapText="1"/>
    </xf>
    <xf numFmtId="0" fontId="16" fillId="15" borderId="0" xfId="0" applyFont="1" applyFill="1" applyAlignment="1">
      <alignment horizontal="center" wrapText="1"/>
    </xf>
    <xf numFmtId="164" fontId="16" fillId="15" borderId="16" xfId="5" applyNumberFormat="1" applyFont="1" applyFill="1" applyBorder="1" applyAlignment="1" applyProtection="1">
      <alignment horizontal="center" vertical="center" wrapText="1"/>
    </xf>
    <xf numFmtId="164" fontId="16" fillId="15" borderId="0" xfId="5" applyNumberFormat="1" applyFont="1" applyFill="1" applyBorder="1" applyAlignment="1" applyProtection="1">
      <alignment horizontal="center" vertical="center" wrapText="1"/>
    </xf>
    <xf numFmtId="0" fontId="16" fillId="0" borderId="0" xfId="0" applyFont="1" applyAlignment="1">
      <alignment horizontal="center" wrapText="1"/>
    </xf>
    <xf numFmtId="0" fontId="14" fillId="14" borderId="33" xfId="0" applyFont="1" applyFill="1" applyBorder="1" applyAlignment="1">
      <alignment horizontal="center" vertical="center" wrapText="1"/>
    </xf>
    <xf numFmtId="0" fontId="14" fillId="14" borderId="34" xfId="0" applyFont="1" applyFill="1" applyBorder="1" applyAlignment="1">
      <alignment horizontal="center" vertical="center" wrapText="1"/>
    </xf>
    <xf numFmtId="0" fontId="14" fillId="14" borderId="34" xfId="0" applyFont="1" applyFill="1" applyBorder="1" applyAlignment="1">
      <alignment horizontal="left" vertical="center" wrapText="1"/>
    </xf>
    <xf numFmtId="3" fontId="14" fillId="14" borderId="34" xfId="0" applyNumberFormat="1" applyFont="1" applyFill="1" applyBorder="1" applyAlignment="1">
      <alignment horizontal="center" vertical="center" wrapText="1"/>
    </xf>
    <xf numFmtId="165" fontId="14" fillId="14" borderId="34" xfId="0" applyNumberFormat="1" applyFont="1" applyFill="1" applyBorder="1" applyAlignment="1">
      <alignment horizontal="center" vertical="center" wrapText="1"/>
    </xf>
    <xf numFmtId="0" fontId="14" fillId="14" borderId="34" xfId="0" applyFont="1" applyFill="1" applyBorder="1" applyAlignment="1">
      <alignment horizontal="center" vertical="center"/>
    </xf>
    <xf numFmtId="165" fontId="14" fillId="3" borderId="34" xfId="0" applyNumberFormat="1" applyFont="1" applyFill="1" applyBorder="1" applyAlignment="1">
      <alignment horizontal="center" vertical="center" wrapText="1"/>
    </xf>
    <xf numFmtId="1" fontId="14" fillId="3" borderId="34" xfId="0" applyNumberFormat="1" applyFont="1" applyFill="1" applyBorder="1" applyAlignment="1">
      <alignment horizontal="center" vertical="center" wrapText="1"/>
    </xf>
    <xf numFmtId="1" fontId="14" fillId="17" borderId="16" xfId="0" applyNumberFormat="1" applyFont="1" applyFill="1" applyBorder="1" applyAlignment="1" applyProtection="1">
      <alignment horizontal="center" vertical="center" wrapText="1"/>
      <protection locked="0"/>
    </xf>
    <xf numFmtId="1" fontId="14" fillId="3" borderId="34" xfId="0" applyNumberFormat="1" applyFont="1" applyFill="1" applyBorder="1" applyAlignment="1" applyProtection="1">
      <alignment horizontal="center" vertical="center" wrapText="1"/>
      <protection locked="0"/>
    </xf>
    <xf numFmtId="0" fontId="14" fillId="14" borderId="34" xfId="0" applyFont="1" applyFill="1" applyBorder="1" applyAlignment="1">
      <alignment horizontal="justify" vertical="center" wrapText="1"/>
    </xf>
    <xf numFmtId="0" fontId="14" fillId="17" borderId="34" xfId="0" applyFont="1" applyFill="1" applyBorder="1" applyAlignment="1" applyProtection="1">
      <alignment horizontal="justify" vertical="center" wrapText="1"/>
      <protection locked="0"/>
    </xf>
    <xf numFmtId="0" fontId="14" fillId="17" borderId="16" xfId="0" applyFont="1" applyFill="1" applyBorder="1" applyAlignment="1" applyProtection="1">
      <alignment horizontal="justify" vertical="center" wrapText="1"/>
      <protection locked="0"/>
    </xf>
    <xf numFmtId="0" fontId="14" fillId="14" borderId="34" xfId="0" applyFont="1" applyFill="1" applyBorder="1" applyAlignment="1" applyProtection="1">
      <alignment horizontal="justify" vertical="center" wrapText="1"/>
      <protection locked="0"/>
    </xf>
    <xf numFmtId="0" fontId="14" fillId="14" borderId="34" xfId="0" applyFont="1" applyFill="1" applyBorder="1" applyAlignment="1">
      <alignment vertical="center" wrapText="1"/>
    </xf>
    <xf numFmtId="0" fontId="14" fillId="14" borderId="34" xfId="6" applyFont="1" applyFill="1" applyBorder="1" applyAlignment="1">
      <alignment horizontal="center" vertical="center" wrapText="1"/>
    </xf>
    <xf numFmtId="14" fontId="14" fillId="14" borderId="34" xfId="0" applyNumberFormat="1" applyFont="1" applyFill="1" applyBorder="1" applyAlignment="1">
      <alignment horizontal="center" vertical="center" wrapText="1"/>
    </xf>
    <xf numFmtId="1" fontId="14" fillId="16" borderId="16" xfId="0" applyNumberFormat="1" applyFont="1" applyFill="1" applyBorder="1" applyAlignment="1" applyProtection="1">
      <alignment horizontal="center" vertical="center" wrapText="1"/>
      <protection locked="0"/>
    </xf>
    <xf numFmtId="0" fontId="14" fillId="3" borderId="34" xfId="0" applyFont="1" applyFill="1" applyBorder="1" applyAlignment="1">
      <alignment horizontal="justify" vertical="center" wrapText="1"/>
    </xf>
    <xf numFmtId="0" fontId="14" fillId="3" borderId="34" xfId="0" applyFont="1" applyFill="1" applyBorder="1" applyAlignment="1" applyProtection="1">
      <alignment horizontal="justify" vertical="center" wrapText="1"/>
      <protection locked="0"/>
    </xf>
    <xf numFmtId="0" fontId="14" fillId="16" borderId="34" xfId="0" applyFont="1" applyFill="1" applyBorder="1" applyAlignment="1" applyProtection="1">
      <alignment horizontal="justify" vertical="center" wrapText="1"/>
      <protection locked="0"/>
    </xf>
    <xf numFmtId="166" fontId="14" fillId="17" borderId="34" xfId="0" applyNumberFormat="1" applyFont="1" applyFill="1" applyBorder="1" applyAlignment="1" applyProtection="1">
      <alignment horizontal="center" vertical="center"/>
      <protection locked="0"/>
    </xf>
    <xf numFmtId="9" fontId="14" fillId="14" borderId="34" xfId="4" applyFont="1" applyFill="1" applyBorder="1" applyAlignment="1" applyProtection="1">
      <alignment horizontal="center" vertical="center" wrapText="1"/>
    </xf>
    <xf numFmtId="0" fontId="14" fillId="14" borderId="35" xfId="0" applyFont="1" applyFill="1" applyBorder="1" applyAlignment="1">
      <alignment horizontal="justify" vertical="center" wrapText="1"/>
    </xf>
    <xf numFmtId="0" fontId="14" fillId="14" borderId="0" xfId="0" applyFont="1" applyFill="1" applyAlignment="1">
      <alignment horizontal="left" vertical="center" wrapText="1"/>
    </xf>
    <xf numFmtId="14" fontId="14" fillId="14" borderId="16" xfId="0" applyNumberFormat="1" applyFont="1" applyFill="1" applyBorder="1" applyAlignment="1">
      <alignment horizontal="center" vertical="center" wrapText="1"/>
    </xf>
    <xf numFmtId="0" fontId="14" fillId="14" borderId="16" xfId="0" applyFont="1" applyFill="1" applyBorder="1" applyAlignment="1">
      <alignment horizontal="center" vertical="center" wrapText="1"/>
    </xf>
    <xf numFmtId="164" fontId="2" fillId="14" borderId="36" xfId="0" applyNumberFormat="1" applyFont="1" applyFill="1" applyBorder="1" applyAlignment="1">
      <alignment horizontal="center" vertical="center" wrapText="1"/>
    </xf>
    <xf numFmtId="0" fontId="14" fillId="14" borderId="0" xfId="0" applyFont="1" applyFill="1" applyAlignment="1">
      <alignment horizontal="center" vertical="center" wrapText="1"/>
    </xf>
    <xf numFmtId="10" fontId="14" fillId="14" borderId="37" xfId="5" applyNumberFormat="1" applyFont="1" applyFill="1" applyBorder="1" applyAlignment="1" applyProtection="1">
      <alignment horizontal="center" vertical="center" wrapText="1"/>
    </xf>
    <xf numFmtId="0" fontId="14" fillId="14" borderId="38" xfId="0" applyFont="1" applyFill="1" applyBorder="1" applyAlignment="1">
      <alignment horizontal="center" vertical="center" wrapText="1"/>
    </xf>
    <xf numFmtId="0" fontId="14" fillId="14" borderId="16" xfId="0" applyFont="1" applyFill="1" applyBorder="1" applyAlignment="1">
      <alignment horizontal="left" vertical="center" wrapText="1"/>
    </xf>
    <xf numFmtId="3" fontId="14" fillId="14" borderId="16" xfId="0" applyNumberFormat="1" applyFont="1" applyFill="1" applyBorder="1" applyAlignment="1">
      <alignment horizontal="center" vertical="center" wrapText="1"/>
    </xf>
    <xf numFmtId="165" fontId="14" fillId="14" borderId="16" xfId="0" applyNumberFormat="1" applyFont="1" applyFill="1" applyBorder="1" applyAlignment="1">
      <alignment horizontal="center" vertical="center" wrapText="1"/>
    </xf>
    <xf numFmtId="165" fontId="14" fillId="3" borderId="16" xfId="0" applyNumberFormat="1" applyFont="1" applyFill="1" applyBorder="1" applyAlignment="1">
      <alignment horizontal="center" vertical="center" wrapText="1"/>
    </xf>
    <xf numFmtId="1" fontId="14" fillId="3" borderId="16" xfId="0" applyNumberFormat="1" applyFont="1" applyFill="1" applyBorder="1" applyAlignment="1">
      <alignment horizontal="center" vertical="center" wrapText="1"/>
    </xf>
    <xf numFmtId="1" fontId="14" fillId="0" borderId="16" xfId="0" applyNumberFormat="1" applyFont="1" applyBorder="1" applyAlignment="1">
      <alignment horizontal="center" vertical="center" wrapText="1"/>
    </xf>
    <xf numFmtId="0" fontId="14" fillId="3" borderId="16" xfId="0" applyFont="1" applyFill="1" applyBorder="1" applyAlignment="1">
      <alignment horizontal="justify" vertical="center" wrapText="1"/>
    </xf>
    <xf numFmtId="0" fontId="14" fillId="0" borderId="16" xfId="0" applyFont="1" applyBorder="1" applyAlignment="1">
      <alignment horizontal="justify" vertical="center" wrapText="1"/>
    </xf>
    <xf numFmtId="0" fontId="14" fillId="14" borderId="16" xfId="0" applyFont="1" applyFill="1" applyBorder="1" applyAlignment="1">
      <alignment vertical="center" wrapText="1"/>
    </xf>
    <xf numFmtId="0" fontId="14" fillId="14" borderId="16" xfId="6" applyFont="1" applyFill="1" applyBorder="1" applyAlignment="1">
      <alignment horizontal="center" vertical="center" wrapText="1"/>
    </xf>
    <xf numFmtId="0" fontId="14" fillId="3" borderId="16" xfId="0" applyFont="1" applyFill="1" applyBorder="1" applyAlignment="1" applyProtection="1">
      <alignment horizontal="justify" vertical="center" wrapText="1"/>
      <protection locked="0"/>
    </xf>
    <xf numFmtId="0" fontId="14" fillId="16" borderId="16" xfId="0" applyFont="1" applyFill="1" applyBorder="1" applyAlignment="1" applyProtection="1">
      <alignment horizontal="justify" vertical="center" wrapText="1"/>
      <protection locked="0"/>
    </xf>
    <xf numFmtId="166" fontId="14" fillId="17" borderId="16" xfId="0" applyNumberFormat="1" applyFont="1" applyFill="1" applyBorder="1" applyAlignment="1" applyProtection="1">
      <alignment horizontal="center" vertical="center"/>
      <protection locked="0"/>
    </xf>
    <xf numFmtId="9" fontId="14" fillId="14" borderId="16" xfId="4" applyFont="1" applyFill="1" applyBorder="1" applyAlignment="1" applyProtection="1">
      <alignment horizontal="center" vertical="center" wrapText="1"/>
    </xf>
    <xf numFmtId="0" fontId="14" fillId="17" borderId="40" xfId="0" applyFont="1" applyFill="1" applyBorder="1" applyAlignment="1" applyProtection="1">
      <alignment horizontal="justify" vertical="center" wrapText="1"/>
      <protection locked="0"/>
    </xf>
    <xf numFmtId="0" fontId="14" fillId="14" borderId="41" xfId="0" applyFont="1" applyFill="1" applyBorder="1" applyAlignment="1">
      <alignment horizontal="justify" vertical="center" wrapText="1"/>
    </xf>
    <xf numFmtId="10" fontId="14" fillId="14" borderId="42" xfId="5" applyNumberFormat="1" applyFont="1" applyFill="1" applyBorder="1" applyAlignment="1" applyProtection="1">
      <alignment horizontal="center" vertical="center" wrapText="1"/>
    </xf>
    <xf numFmtId="164" fontId="14" fillId="14" borderId="16" xfId="4" applyNumberFormat="1" applyFont="1" applyFill="1" applyBorder="1" applyAlignment="1" applyProtection="1">
      <alignment horizontal="center" vertical="center" wrapText="1"/>
    </xf>
    <xf numFmtId="164" fontId="14" fillId="14" borderId="16" xfId="4" applyNumberFormat="1" applyFont="1" applyFill="1" applyBorder="1" applyAlignment="1" applyProtection="1">
      <alignment horizontal="center" vertical="center"/>
    </xf>
    <xf numFmtId="164" fontId="14" fillId="3" borderId="16" xfId="0" applyNumberFormat="1" applyFont="1" applyFill="1" applyBorder="1" applyAlignment="1">
      <alignment horizontal="center" vertical="center" wrapText="1"/>
    </xf>
    <xf numFmtId="9" fontId="14" fillId="3" borderId="16" xfId="4" applyFont="1" applyFill="1" applyBorder="1" applyAlignment="1" applyProtection="1">
      <alignment horizontal="center" vertical="center" wrapText="1"/>
    </xf>
    <xf numFmtId="164" fontId="14" fillId="3" borderId="16" xfId="4" applyNumberFormat="1" applyFont="1" applyFill="1" applyBorder="1" applyAlignment="1" applyProtection="1">
      <alignment horizontal="center" vertical="center" wrapText="1"/>
    </xf>
    <xf numFmtId="164" fontId="14" fillId="16" borderId="16" xfId="4" applyNumberFormat="1" applyFont="1" applyFill="1" applyBorder="1" applyAlignment="1" applyProtection="1">
      <alignment horizontal="center" vertical="center" wrapText="1"/>
      <protection locked="0"/>
    </xf>
    <xf numFmtId="0" fontId="14" fillId="14" borderId="16" xfId="0" applyFont="1" applyFill="1" applyBorder="1" applyAlignment="1">
      <alignment horizontal="justify" vertical="center" wrapText="1"/>
    </xf>
    <xf numFmtId="9" fontId="14" fillId="3" borderId="16" xfId="0" applyNumberFormat="1" applyFont="1" applyFill="1" applyBorder="1" applyAlignment="1">
      <alignment horizontal="center" vertical="center" wrapText="1"/>
    </xf>
    <xf numFmtId="10" fontId="14" fillId="3" borderId="16" xfId="0" applyNumberFormat="1" applyFont="1" applyFill="1" applyBorder="1" applyAlignment="1">
      <alignment horizontal="center" vertical="center" wrapText="1"/>
    </xf>
    <xf numFmtId="10" fontId="14" fillId="16" borderId="16" xfId="0" applyNumberFormat="1" applyFont="1" applyFill="1" applyBorder="1" applyAlignment="1" applyProtection="1">
      <alignment horizontal="center" vertical="center" wrapText="1"/>
      <protection locked="0"/>
    </xf>
    <xf numFmtId="3" fontId="14" fillId="3" borderId="16" xfId="0" applyNumberFormat="1" applyFont="1" applyFill="1" applyBorder="1" applyAlignment="1">
      <alignment horizontal="center" vertical="center" wrapText="1"/>
    </xf>
    <xf numFmtId="9" fontId="14" fillId="16" borderId="16" xfId="4" applyFont="1" applyFill="1" applyBorder="1" applyAlignment="1" applyProtection="1">
      <alignment horizontal="center" vertical="center" wrapText="1"/>
      <protection locked="0"/>
    </xf>
    <xf numFmtId="43" fontId="14" fillId="16" borderId="16" xfId="0" applyNumberFormat="1" applyFont="1" applyFill="1" applyBorder="1" applyAlignment="1" applyProtection="1">
      <alignment horizontal="center" vertical="center" wrapText="1"/>
      <protection locked="0"/>
    </xf>
    <xf numFmtId="1" fontId="14" fillId="14" borderId="16" xfId="0" applyNumberFormat="1" applyFont="1" applyFill="1" applyBorder="1" applyAlignment="1">
      <alignment horizontal="center" vertical="center" wrapText="1"/>
    </xf>
    <xf numFmtId="166" fontId="14" fillId="17" borderId="16" xfId="6" applyNumberFormat="1" applyFont="1" applyFill="1" applyBorder="1" applyAlignment="1" applyProtection="1">
      <alignment horizontal="center" vertical="center"/>
      <protection locked="0"/>
    </xf>
    <xf numFmtId="0" fontId="14" fillId="14" borderId="0" xfId="0" applyFont="1" applyFill="1" applyAlignment="1">
      <alignment horizontal="left" vertical="center"/>
    </xf>
    <xf numFmtId="0" fontId="14" fillId="14" borderId="16" xfId="4" applyNumberFormat="1" applyFont="1" applyFill="1" applyBorder="1" applyAlignment="1" applyProtection="1">
      <alignment horizontal="center" vertical="center" wrapText="1"/>
    </xf>
    <xf numFmtId="9" fontId="14" fillId="14" borderId="16" xfId="0" applyNumberFormat="1" applyFont="1" applyFill="1" applyBorder="1" applyAlignment="1">
      <alignment horizontal="center" vertical="center" wrapText="1"/>
    </xf>
    <xf numFmtId="9" fontId="14" fillId="17" borderId="16" xfId="4" applyFont="1" applyFill="1" applyBorder="1" applyAlignment="1" applyProtection="1">
      <alignment horizontal="center" vertical="center" wrapText="1"/>
      <protection locked="0"/>
    </xf>
    <xf numFmtId="0" fontId="14" fillId="14" borderId="16" xfId="0" applyFont="1" applyFill="1" applyBorder="1" applyAlignment="1" applyProtection="1">
      <alignment horizontal="justify" vertical="center" wrapText="1"/>
      <protection locked="0"/>
    </xf>
    <xf numFmtId="0" fontId="14" fillId="14" borderId="16" xfId="0" applyFont="1" applyFill="1" applyBorder="1" applyAlignment="1">
      <alignment horizontal="center" vertical="center"/>
    </xf>
    <xf numFmtId="1" fontId="14" fillId="14" borderId="16" xfId="0" applyNumberFormat="1" applyFont="1" applyFill="1" applyBorder="1" applyAlignment="1">
      <alignment horizontal="center" vertical="center"/>
    </xf>
    <xf numFmtId="1" fontId="14" fillId="3" borderId="16" xfId="0" applyNumberFormat="1" applyFont="1" applyFill="1" applyBorder="1" applyAlignment="1">
      <alignment horizontal="center" vertical="center"/>
    </xf>
    <xf numFmtId="1" fontId="14" fillId="16" borderId="16" xfId="0" applyNumberFormat="1" applyFont="1" applyFill="1" applyBorder="1" applyAlignment="1" applyProtection="1">
      <alignment horizontal="center" vertical="center"/>
      <protection locked="0"/>
    </xf>
    <xf numFmtId="0" fontId="14" fillId="14" borderId="16" xfId="0" applyFont="1" applyFill="1" applyBorder="1" applyAlignment="1">
      <alignment horizontal="justify" vertical="top" wrapText="1"/>
    </xf>
    <xf numFmtId="0" fontId="14" fillId="18" borderId="16" xfId="0" applyFont="1" applyFill="1" applyBorder="1" applyAlignment="1">
      <alignment horizontal="left" vertical="center" wrapText="1"/>
    </xf>
    <xf numFmtId="167" fontId="14" fillId="14" borderId="16" xfId="1" applyNumberFormat="1" applyFont="1" applyFill="1" applyBorder="1" applyAlignment="1" applyProtection="1">
      <alignment horizontal="center" vertical="center" wrapText="1"/>
    </xf>
    <xf numFmtId="167" fontId="14" fillId="17" borderId="16" xfId="1" applyNumberFormat="1" applyFont="1" applyFill="1" applyBorder="1" applyAlignment="1" applyProtection="1">
      <alignment horizontal="center" vertical="center" wrapText="1"/>
      <protection locked="0"/>
    </xf>
    <xf numFmtId="3" fontId="14" fillId="14" borderId="16" xfId="5" applyNumberFormat="1" applyFont="1" applyFill="1" applyBorder="1" applyAlignment="1" applyProtection="1">
      <alignment horizontal="center" vertical="center" wrapText="1"/>
    </xf>
    <xf numFmtId="9" fontId="14" fillId="14" borderId="16" xfId="4" applyFont="1" applyFill="1" applyBorder="1" applyAlignment="1" applyProtection="1">
      <alignment horizontal="center" vertical="center"/>
    </xf>
    <xf numFmtId="9" fontId="14" fillId="14" borderId="16" xfId="0" applyNumberFormat="1" applyFont="1" applyFill="1" applyBorder="1" applyAlignment="1">
      <alignment horizontal="center" vertical="center"/>
    </xf>
    <xf numFmtId="9" fontId="14" fillId="14" borderId="16" xfId="0" applyNumberFormat="1" applyFont="1" applyFill="1" applyBorder="1" applyAlignment="1">
      <alignment vertical="center"/>
    </xf>
    <xf numFmtId="9" fontId="14" fillId="14" borderId="16" xfId="4" applyFont="1" applyFill="1" applyBorder="1" applyAlignment="1" applyProtection="1">
      <alignment vertical="center"/>
    </xf>
    <xf numFmtId="0" fontId="14" fillId="14" borderId="16" xfId="0" applyFont="1" applyFill="1" applyBorder="1" applyAlignment="1">
      <alignment vertical="center"/>
    </xf>
    <xf numFmtId="9" fontId="14" fillId="17" borderId="16" xfId="4" applyFont="1" applyFill="1" applyBorder="1" applyAlignment="1" applyProtection="1">
      <alignment vertical="center"/>
      <protection locked="0"/>
    </xf>
    <xf numFmtId="3" fontId="14" fillId="14" borderId="16" xfId="0" applyNumberFormat="1" applyFont="1" applyFill="1" applyBorder="1" applyAlignment="1">
      <alignment horizontal="center" vertical="center"/>
    </xf>
    <xf numFmtId="1" fontId="14" fillId="17" borderId="16" xfId="0" applyNumberFormat="1" applyFont="1" applyFill="1" applyBorder="1" applyAlignment="1" applyProtection="1">
      <alignment horizontal="center" vertical="center"/>
      <protection locked="0"/>
    </xf>
    <xf numFmtId="0" fontId="14" fillId="14" borderId="16" xfId="0" applyFont="1" applyFill="1" applyBorder="1" applyAlignment="1">
      <alignment horizontal="justify" vertical="center"/>
    </xf>
    <xf numFmtId="13" fontId="14" fillId="14" borderId="16" xfId="0" applyNumberFormat="1" applyFont="1" applyFill="1" applyBorder="1" applyAlignment="1">
      <alignment horizontal="center" vertical="center" wrapText="1"/>
    </xf>
    <xf numFmtId="3" fontId="14" fillId="17" borderId="16" xfId="0" applyNumberFormat="1" applyFont="1" applyFill="1" applyBorder="1" applyAlignment="1" applyProtection="1">
      <alignment horizontal="center" vertical="center"/>
      <protection locked="0"/>
    </xf>
    <xf numFmtId="3" fontId="14" fillId="17" borderId="16" xfId="0" applyNumberFormat="1" applyFont="1" applyFill="1" applyBorder="1" applyAlignment="1" applyProtection="1">
      <alignment horizontal="center" vertical="center" wrapText="1"/>
      <protection locked="0"/>
    </xf>
    <xf numFmtId="1" fontId="14" fillId="14" borderId="16" xfId="4" applyNumberFormat="1" applyFont="1" applyFill="1" applyBorder="1" applyAlignment="1" applyProtection="1">
      <alignment horizontal="center" vertical="center" wrapText="1"/>
    </xf>
    <xf numFmtId="1" fontId="14" fillId="14" borderId="16" xfId="4" applyNumberFormat="1" applyFont="1" applyFill="1" applyBorder="1" applyAlignment="1" applyProtection="1">
      <alignment horizontal="justify" vertical="center" wrapText="1"/>
    </xf>
    <xf numFmtId="2" fontId="14" fillId="14" borderId="16" xfId="0" applyNumberFormat="1" applyFont="1" applyFill="1" applyBorder="1" applyAlignment="1">
      <alignment horizontal="center" vertical="center" wrapText="1"/>
    </xf>
    <xf numFmtId="2" fontId="14" fillId="17" borderId="16" xfId="0" applyNumberFormat="1" applyFont="1" applyFill="1" applyBorder="1" applyAlignment="1" applyProtection="1">
      <alignment horizontal="center" vertical="center" wrapText="1"/>
      <protection locked="0"/>
    </xf>
    <xf numFmtId="164" fontId="14" fillId="17" borderId="16" xfId="4" applyNumberFormat="1" applyFont="1" applyFill="1" applyBorder="1" applyAlignment="1" applyProtection="1">
      <alignment horizontal="center" vertical="center" wrapText="1"/>
      <protection locked="0"/>
    </xf>
    <xf numFmtId="166" fontId="14" fillId="17" borderId="16" xfId="6" applyNumberFormat="1" applyFont="1" applyFill="1" applyBorder="1" applyAlignment="1" applyProtection="1">
      <alignment horizontal="center" vertical="center" wrapText="1"/>
      <protection locked="0"/>
    </xf>
    <xf numFmtId="10" fontId="14" fillId="14" borderId="16" xfId="4" applyNumberFormat="1" applyFont="1" applyFill="1" applyBorder="1" applyAlignment="1" applyProtection="1">
      <alignment horizontal="center" vertical="center" wrapText="1"/>
    </xf>
    <xf numFmtId="10" fontId="14" fillId="17" borderId="16" xfId="4" applyNumberFormat="1" applyFont="1" applyFill="1" applyBorder="1" applyAlignment="1" applyProtection="1">
      <alignment horizontal="center" vertical="center" wrapText="1"/>
      <protection locked="0"/>
    </xf>
    <xf numFmtId="0" fontId="14" fillId="14" borderId="16" xfId="7" applyFont="1" applyFill="1" applyBorder="1" applyAlignment="1">
      <alignment horizontal="center" vertical="center" wrapText="1"/>
    </xf>
    <xf numFmtId="3" fontId="14" fillId="14" borderId="16" xfId="8" applyNumberFormat="1" applyFont="1" applyFill="1" applyBorder="1" applyAlignment="1" applyProtection="1">
      <alignment horizontal="center" vertical="center" wrapText="1"/>
    </xf>
    <xf numFmtId="168" fontId="14" fillId="14" borderId="16" xfId="2" applyNumberFormat="1" applyFont="1" applyFill="1" applyBorder="1" applyAlignment="1" applyProtection="1">
      <alignment horizontal="center" vertical="center" wrapText="1"/>
    </xf>
    <xf numFmtId="2" fontId="14" fillId="14" borderId="16" xfId="4" applyNumberFormat="1" applyFont="1" applyFill="1" applyBorder="1" applyAlignment="1" applyProtection="1">
      <alignment horizontal="center" vertical="center" wrapText="1"/>
    </xf>
    <xf numFmtId="1" fontId="14" fillId="14" borderId="16" xfId="2" applyNumberFormat="1" applyFont="1" applyFill="1" applyBorder="1" applyAlignment="1" applyProtection="1">
      <alignment horizontal="center" vertical="center" wrapText="1"/>
    </xf>
    <xf numFmtId="2" fontId="14" fillId="17" borderId="16" xfId="4" applyNumberFormat="1" applyFont="1" applyFill="1" applyBorder="1" applyAlignment="1" applyProtection="1">
      <alignment horizontal="center" vertical="center" wrapText="1"/>
      <protection locked="0"/>
    </xf>
    <xf numFmtId="0" fontId="17" fillId="14" borderId="16" xfId="0" applyFont="1" applyFill="1" applyBorder="1" applyAlignment="1">
      <alignment horizontal="justify" vertical="top" wrapText="1"/>
    </xf>
    <xf numFmtId="0" fontId="14" fillId="14" borderId="16" xfId="9" applyFont="1" applyFill="1" applyBorder="1" applyAlignment="1">
      <alignment horizontal="center" vertical="center" wrapText="1"/>
    </xf>
    <xf numFmtId="14" fontId="14" fillId="14" borderId="16" xfId="9" applyNumberFormat="1" applyFont="1" applyFill="1" applyBorder="1" applyAlignment="1">
      <alignment horizontal="center" vertical="center" wrapText="1"/>
    </xf>
    <xf numFmtId="0" fontId="14" fillId="14" borderId="41" xfId="10" applyFont="1" applyFill="1" applyBorder="1" applyAlignment="1">
      <alignment horizontal="justify" vertical="center" wrapText="1"/>
    </xf>
    <xf numFmtId="0" fontId="14" fillId="14" borderId="0" xfId="11" applyFont="1" applyFill="1" applyAlignment="1">
      <alignment horizontal="left" vertical="center" wrapText="1"/>
    </xf>
    <xf numFmtId="0" fontId="14" fillId="14" borderId="38" xfId="0" applyFont="1" applyFill="1" applyBorder="1" applyAlignment="1">
      <alignment vertical="center" wrapText="1"/>
    </xf>
    <xf numFmtId="0" fontId="14" fillId="14" borderId="16" xfId="6" applyFont="1" applyFill="1" applyBorder="1" applyAlignment="1">
      <alignment horizontal="justify" vertical="center" wrapText="1"/>
    </xf>
    <xf numFmtId="0" fontId="14" fillId="14" borderId="16" xfId="6" applyFont="1" applyFill="1" applyBorder="1" applyAlignment="1">
      <alignment vertical="center" wrapText="1"/>
    </xf>
    <xf numFmtId="0" fontId="14" fillId="14" borderId="16" xfId="6" applyFont="1" applyFill="1" applyBorder="1" applyAlignment="1">
      <alignment horizontal="left" vertical="center" wrapText="1"/>
    </xf>
    <xf numFmtId="165" fontId="14" fillId="14" borderId="16" xfId="0" applyNumberFormat="1" applyFont="1" applyFill="1" applyBorder="1" applyAlignment="1">
      <alignment vertical="center" wrapText="1"/>
    </xf>
    <xf numFmtId="165" fontId="14" fillId="14" borderId="16" xfId="0" applyNumberFormat="1" applyFont="1" applyFill="1" applyBorder="1" applyAlignment="1">
      <alignment horizontal="left" vertical="center" wrapText="1"/>
    </xf>
    <xf numFmtId="43" fontId="14" fillId="14" borderId="16" xfId="1" applyFont="1" applyFill="1" applyBorder="1" applyAlignment="1" applyProtection="1">
      <alignment horizontal="center" vertical="center" wrapText="1"/>
    </xf>
    <xf numFmtId="1" fontId="14" fillId="14" borderId="16" xfId="1" applyNumberFormat="1" applyFont="1" applyFill="1" applyBorder="1" applyAlignment="1" applyProtection="1">
      <alignment horizontal="center" vertical="center" wrapText="1"/>
    </xf>
    <xf numFmtId="1" fontId="14" fillId="17" borderId="16" xfId="1" applyNumberFormat="1" applyFont="1" applyFill="1" applyBorder="1" applyAlignment="1" applyProtection="1">
      <alignment horizontal="center" vertical="center" wrapText="1"/>
      <protection locked="0"/>
    </xf>
    <xf numFmtId="164" fontId="14" fillId="14" borderId="16" xfId="0" applyNumberFormat="1" applyFont="1" applyFill="1" applyBorder="1" applyAlignment="1">
      <alignment horizontal="center" vertical="center" wrapText="1"/>
    </xf>
    <xf numFmtId="0" fontId="14" fillId="17" borderId="16" xfId="6" applyFont="1" applyFill="1" applyBorder="1" applyAlignment="1" applyProtection="1">
      <alignment horizontal="justify" vertical="center" wrapText="1"/>
      <protection locked="0"/>
    </xf>
    <xf numFmtId="0" fontId="14" fillId="14" borderId="16" xfId="6" applyFont="1" applyFill="1" applyBorder="1" applyAlignment="1" applyProtection="1">
      <alignment horizontal="justify" vertical="center" wrapText="1"/>
      <protection locked="0"/>
    </xf>
    <xf numFmtId="6" fontId="14" fillId="17" borderId="16" xfId="6" applyNumberFormat="1" applyFont="1" applyFill="1" applyBorder="1" applyAlignment="1" applyProtection="1">
      <alignment horizontal="center" vertical="center" wrapText="1"/>
      <protection locked="0"/>
    </xf>
    <xf numFmtId="0" fontId="14" fillId="17" borderId="40" xfId="6" applyFont="1" applyFill="1" applyBorder="1" applyAlignment="1" applyProtection="1">
      <alignment horizontal="justify" vertical="center" wrapText="1"/>
      <protection locked="0"/>
    </xf>
    <xf numFmtId="0" fontId="14" fillId="14" borderId="41" xfId="6" applyFont="1" applyFill="1" applyBorder="1" applyAlignment="1">
      <alignment horizontal="justify" vertical="center" wrapText="1"/>
    </xf>
    <xf numFmtId="0" fontId="14" fillId="17" borderId="40" xfId="10" applyFont="1" applyFill="1" applyBorder="1" applyAlignment="1" applyProtection="1">
      <alignment horizontal="justify" vertical="center" wrapText="1"/>
      <protection locked="0"/>
    </xf>
    <xf numFmtId="0" fontId="14" fillId="14" borderId="0" xfId="11" applyFont="1" applyFill="1" applyAlignment="1">
      <alignment horizontal="left" vertical="center"/>
    </xf>
    <xf numFmtId="0" fontId="14" fillId="14" borderId="16" xfId="6" applyFont="1" applyFill="1" applyBorder="1" applyAlignment="1">
      <alignment horizontal="center" vertical="center"/>
    </xf>
    <xf numFmtId="166" fontId="14" fillId="17" borderId="16" xfId="0" applyNumberFormat="1" applyFont="1" applyFill="1" applyBorder="1" applyAlignment="1" applyProtection="1">
      <alignment horizontal="center" vertical="center" wrapText="1"/>
      <protection locked="0"/>
    </xf>
    <xf numFmtId="169" fontId="14" fillId="17" borderId="16" xfId="3" applyNumberFormat="1" applyFont="1" applyFill="1" applyBorder="1" applyAlignment="1" applyProtection="1">
      <alignment horizontal="center" vertical="center" wrapText="1"/>
      <protection locked="0"/>
    </xf>
    <xf numFmtId="42" fontId="14" fillId="17" borderId="16" xfId="3" applyFont="1" applyFill="1" applyBorder="1" applyAlignment="1" applyProtection="1">
      <alignment horizontal="center" vertical="center" wrapText="1"/>
      <protection locked="0"/>
    </xf>
    <xf numFmtId="164" fontId="14" fillId="17" borderId="16" xfId="4" applyNumberFormat="1" applyFont="1" applyFill="1" applyBorder="1" applyAlignment="1" applyProtection="1">
      <alignment horizontal="center" vertical="center"/>
      <protection locked="0"/>
    </xf>
    <xf numFmtId="170" fontId="14" fillId="17" borderId="16" xfId="0" applyNumberFormat="1" applyFont="1" applyFill="1" applyBorder="1" applyAlignment="1" applyProtection="1">
      <alignment horizontal="center" vertical="center" wrapText="1"/>
      <protection locked="0"/>
    </xf>
    <xf numFmtId="169" fontId="14" fillId="17" borderId="16" xfId="0" applyNumberFormat="1" applyFont="1" applyFill="1" applyBorder="1" applyAlignment="1" applyProtection="1">
      <alignment horizontal="center" vertical="center" wrapText="1"/>
      <protection locked="0"/>
    </xf>
    <xf numFmtId="169" fontId="14" fillId="17" borderId="16" xfId="12" applyNumberFormat="1" applyFont="1" applyFill="1" applyBorder="1" applyAlignment="1" applyProtection="1">
      <alignment horizontal="center" vertical="center"/>
      <protection locked="0"/>
    </xf>
    <xf numFmtId="169" fontId="14" fillId="17" borderId="16" xfId="0" applyNumberFormat="1" applyFont="1" applyFill="1" applyBorder="1" applyAlignment="1" applyProtection="1">
      <alignment horizontal="center" vertical="center"/>
      <protection locked="0"/>
    </xf>
    <xf numFmtId="171" fontId="14" fillId="17" borderId="16" xfId="0" applyNumberFormat="1" applyFont="1" applyFill="1" applyBorder="1" applyAlignment="1" applyProtection="1">
      <alignment horizontal="center" vertical="center"/>
      <protection locked="0"/>
    </xf>
    <xf numFmtId="169" fontId="14" fillId="16" borderId="16" xfId="3" applyNumberFormat="1" applyFont="1" applyFill="1" applyBorder="1" applyAlignment="1" applyProtection="1">
      <alignment horizontal="center" vertical="center" wrapText="1"/>
      <protection locked="0"/>
    </xf>
    <xf numFmtId="42" fontId="14" fillId="16" borderId="16" xfId="3" applyFont="1" applyFill="1" applyBorder="1" applyAlignment="1" applyProtection="1">
      <alignment horizontal="left" vertical="center" wrapText="1"/>
      <protection locked="0"/>
    </xf>
    <xf numFmtId="0" fontId="14" fillId="17" borderId="40" xfId="0" applyFont="1" applyFill="1" applyBorder="1" applyAlignment="1" applyProtection="1">
      <alignment horizontal="justify" vertical="center"/>
      <protection locked="0"/>
    </xf>
    <xf numFmtId="0" fontId="14" fillId="14" borderId="41" xfId="0" applyFont="1" applyFill="1" applyBorder="1" applyAlignment="1">
      <alignment horizontal="justify" vertical="center"/>
    </xf>
    <xf numFmtId="164" fontId="14" fillId="19" borderId="16" xfId="4" applyNumberFormat="1" applyFont="1" applyFill="1" applyBorder="1" applyAlignment="1" applyProtection="1">
      <alignment horizontal="center" vertical="center" wrapText="1"/>
    </xf>
    <xf numFmtId="0" fontId="20" fillId="17" borderId="16" xfId="0" applyFont="1" applyFill="1" applyBorder="1" applyAlignment="1" applyProtection="1">
      <alignment horizontal="center" vertical="center" wrapText="1"/>
      <protection locked="0"/>
    </xf>
    <xf numFmtId="44" fontId="20" fillId="17" borderId="16" xfId="0" applyNumberFormat="1" applyFont="1" applyFill="1" applyBorder="1" applyAlignment="1" applyProtection="1">
      <alignment horizontal="center" vertical="center" wrapText="1"/>
      <protection locked="0"/>
    </xf>
    <xf numFmtId="172" fontId="20" fillId="17" borderId="16" xfId="0" applyNumberFormat="1" applyFont="1" applyFill="1" applyBorder="1" applyAlignment="1" applyProtection="1">
      <alignment horizontal="center" vertical="center" wrapText="1"/>
      <protection locked="0"/>
    </xf>
    <xf numFmtId="164" fontId="14" fillId="19" borderId="16" xfId="4" applyNumberFormat="1" applyFont="1" applyFill="1" applyBorder="1" applyAlignment="1" applyProtection="1">
      <alignment horizontal="center" vertical="center"/>
    </xf>
    <xf numFmtId="164" fontId="14" fillId="18" borderId="16" xfId="5" applyNumberFormat="1" applyFont="1" applyFill="1" applyBorder="1" applyAlignment="1" applyProtection="1">
      <alignment horizontal="center" vertical="center" wrapText="1"/>
    </xf>
    <xf numFmtId="166" fontId="14" fillId="17" borderId="16" xfId="0" applyNumberFormat="1" applyFont="1" applyFill="1" applyBorder="1" applyAlignment="1" applyProtection="1">
      <alignment vertical="center" wrapText="1"/>
      <protection locked="0"/>
    </xf>
    <xf numFmtId="172" fontId="14" fillId="17" borderId="16" xfId="0" applyNumberFormat="1" applyFont="1" applyFill="1" applyBorder="1" applyAlignment="1" applyProtection="1">
      <alignment horizontal="center" vertical="center" wrapText="1"/>
      <protection locked="0"/>
    </xf>
    <xf numFmtId="0" fontId="21" fillId="17" borderId="16" xfId="0" applyFont="1" applyFill="1" applyBorder="1" applyAlignment="1" applyProtection="1">
      <alignment horizontal="justify" vertical="center" wrapText="1"/>
      <protection locked="0"/>
    </xf>
    <xf numFmtId="14" fontId="14" fillId="14" borderId="16" xfId="13" applyNumberFormat="1" applyFont="1" applyFill="1" applyBorder="1" applyAlignment="1">
      <alignment horizontal="center" vertical="center" wrapText="1"/>
    </xf>
    <xf numFmtId="3" fontId="14" fillId="14" borderId="16" xfId="6" applyNumberFormat="1" applyFont="1" applyFill="1" applyBorder="1" applyAlignment="1">
      <alignment horizontal="center" vertical="center" wrapText="1"/>
    </xf>
    <xf numFmtId="14" fontId="14" fillId="14" borderId="16" xfId="13" applyNumberFormat="1" applyFont="1" applyFill="1" applyBorder="1" applyAlignment="1">
      <alignment horizontal="center" vertical="center"/>
    </xf>
    <xf numFmtId="170" fontId="14" fillId="17" borderId="16" xfId="14" applyNumberFormat="1" applyFont="1" applyFill="1" applyBorder="1" applyAlignment="1" applyProtection="1">
      <alignment horizontal="center" vertical="center" wrapText="1"/>
      <protection locked="0"/>
    </xf>
    <xf numFmtId="1" fontId="14" fillId="14" borderId="16" xfId="6" applyNumberFormat="1" applyFont="1" applyFill="1" applyBorder="1" applyAlignment="1">
      <alignment horizontal="center" vertical="center" wrapText="1"/>
    </xf>
    <xf numFmtId="9" fontId="14" fillId="14" borderId="16" xfId="6" applyNumberFormat="1" applyFont="1" applyFill="1" applyBorder="1" applyAlignment="1">
      <alignment horizontal="center" vertical="center" wrapText="1"/>
    </xf>
    <xf numFmtId="3" fontId="14" fillId="14" borderId="16" xfId="15" applyNumberFormat="1" applyFont="1" applyFill="1" applyBorder="1" applyAlignment="1" applyProtection="1">
      <alignment horizontal="center" vertical="center" wrapText="1"/>
    </xf>
    <xf numFmtId="1" fontId="14" fillId="14" borderId="16" xfId="15" applyNumberFormat="1" applyFont="1" applyFill="1" applyBorder="1" applyAlignment="1" applyProtection="1">
      <alignment horizontal="center" vertical="center" wrapText="1"/>
    </xf>
    <xf numFmtId="3" fontId="14" fillId="17" borderId="16" xfId="15" applyNumberFormat="1" applyFont="1" applyFill="1" applyBorder="1" applyAlignment="1" applyProtection="1">
      <alignment horizontal="center" vertical="center" wrapText="1"/>
      <protection locked="0"/>
    </xf>
    <xf numFmtId="1" fontId="14" fillId="17" borderId="16" xfId="15" applyNumberFormat="1" applyFont="1" applyFill="1" applyBorder="1" applyAlignment="1" applyProtection="1">
      <alignment horizontal="center" vertical="center" wrapText="1"/>
      <protection locked="0"/>
    </xf>
    <xf numFmtId="0" fontId="14" fillId="17" borderId="40" xfId="0" applyFont="1" applyFill="1" applyBorder="1" applyAlignment="1" applyProtection="1">
      <alignment horizontal="justify"/>
      <protection locked="0"/>
    </xf>
    <xf numFmtId="0" fontId="14" fillId="14" borderId="41" xfId="0" applyFont="1" applyFill="1" applyBorder="1" applyAlignment="1">
      <alignment horizontal="justify"/>
    </xf>
    <xf numFmtId="14" fontId="14" fillId="14" borderId="16" xfId="3" applyNumberFormat="1" applyFont="1" applyFill="1" applyBorder="1" applyAlignment="1" applyProtection="1">
      <alignment horizontal="center" vertical="center" wrapText="1"/>
    </xf>
    <xf numFmtId="173" fontId="14" fillId="17" borderId="16" xfId="0" applyNumberFormat="1" applyFont="1" applyFill="1" applyBorder="1" applyAlignment="1" applyProtection="1">
      <alignment horizontal="center" vertical="center" wrapText="1"/>
      <protection locked="0"/>
    </xf>
    <xf numFmtId="174" fontId="14" fillId="14" borderId="16" xfId="0" applyNumberFormat="1" applyFont="1" applyFill="1" applyBorder="1" applyAlignment="1">
      <alignment horizontal="center" vertical="center" wrapText="1"/>
    </xf>
    <xf numFmtId="169" fontId="14" fillId="17" borderId="16" xfId="3" applyNumberFormat="1" applyFont="1" applyFill="1" applyBorder="1" applyAlignment="1" applyProtection="1">
      <alignment horizontal="center" vertical="center"/>
      <protection locked="0"/>
    </xf>
    <xf numFmtId="0" fontId="14" fillId="17" borderId="16" xfId="0" applyFont="1" applyFill="1" applyBorder="1" applyAlignment="1" applyProtection="1">
      <alignment horizontal="center" vertical="center" wrapText="1"/>
      <protection locked="0"/>
    </xf>
    <xf numFmtId="0" fontId="14" fillId="14" borderId="43" xfId="0" applyFont="1" applyFill="1" applyBorder="1" applyAlignment="1">
      <alignment vertical="center" wrapText="1"/>
    </xf>
    <xf numFmtId="0" fontId="14" fillId="14" borderId="44" xfId="0" applyFont="1" applyFill="1" applyBorder="1" applyAlignment="1">
      <alignment horizontal="center" vertical="center" wrapText="1"/>
    </xf>
    <xf numFmtId="0" fontId="14" fillId="18" borderId="44" xfId="0" applyFont="1" applyFill="1" applyBorder="1" applyAlignment="1">
      <alignment horizontal="left" vertical="center" wrapText="1"/>
    </xf>
    <xf numFmtId="0" fontId="14" fillId="14" borderId="44" xfId="0" applyFont="1" applyFill="1" applyBorder="1" applyAlignment="1">
      <alignment horizontal="left" vertical="center" wrapText="1"/>
    </xf>
    <xf numFmtId="0" fontId="14" fillId="14" borderId="44" xfId="0" applyFont="1" applyFill="1" applyBorder="1" applyAlignment="1">
      <alignment horizontal="justify" vertical="center" wrapText="1"/>
    </xf>
    <xf numFmtId="0" fontId="14" fillId="14" borderId="44" xfId="7" applyFont="1" applyFill="1" applyBorder="1" applyAlignment="1">
      <alignment horizontal="center" vertical="center" wrapText="1"/>
    </xf>
    <xf numFmtId="174" fontId="14" fillId="14" borderId="44" xfId="0" applyNumberFormat="1" applyFont="1" applyFill="1" applyBorder="1" applyAlignment="1">
      <alignment horizontal="center" vertical="center" wrapText="1"/>
    </xf>
    <xf numFmtId="1" fontId="14" fillId="14" borderId="44" xfId="0" applyNumberFormat="1" applyFont="1" applyFill="1" applyBorder="1" applyAlignment="1">
      <alignment horizontal="center" vertical="center" wrapText="1"/>
    </xf>
    <xf numFmtId="165" fontId="14" fillId="14" borderId="44" xfId="0" applyNumberFormat="1" applyFont="1" applyFill="1" applyBorder="1" applyAlignment="1">
      <alignment horizontal="center" vertical="center" wrapText="1"/>
    </xf>
    <xf numFmtId="0" fontId="14" fillId="14" borderId="44" xfId="6" applyFont="1" applyFill="1" applyBorder="1" applyAlignment="1">
      <alignment vertical="center" wrapText="1"/>
    </xf>
    <xf numFmtId="0" fontId="14" fillId="14" borderId="44" xfId="6" applyFont="1" applyFill="1" applyBorder="1" applyAlignment="1">
      <alignment horizontal="left" vertical="center" wrapText="1"/>
    </xf>
    <xf numFmtId="0" fontId="14" fillId="14" borderId="44" xfId="6" applyFont="1" applyFill="1" applyBorder="1" applyAlignment="1">
      <alignment horizontal="center" vertical="center" wrapText="1"/>
    </xf>
    <xf numFmtId="14" fontId="14" fillId="14" borderId="44" xfId="0" applyNumberFormat="1" applyFont="1" applyFill="1" applyBorder="1" applyAlignment="1">
      <alignment horizontal="center" vertical="center" wrapText="1"/>
    </xf>
    <xf numFmtId="164" fontId="14" fillId="14" borderId="44" xfId="4" applyNumberFormat="1" applyFont="1" applyFill="1" applyBorder="1" applyAlignment="1" applyProtection="1">
      <alignment horizontal="center" vertical="center" wrapText="1"/>
    </xf>
    <xf numFmtId="164" fontId="14" fillId="14" borderId="44" xfId="4" applyNumberFormat="1" applyFont="1" applyFill="1" applyBorder="1" applyAlignment="1" applyProtection="1">
      <alignment horizontal="center" vertical="center"/>
    </xf>
    <xf numFmtId="164" fontId="14" fillId="14" borderId="44" xfId="0" applyNumberFormat="1" applyFont="1" applyFill="1" applyBorder="1" applyAlignment="1">
      <alignment horizontal="center" vertical="center" wrapText="1"/>
    </xf>
    <xf numFmtId="164" fontId="14" fillId="17" borderId="44" xfId="0" applyNumberFormat="1" applyFont="1" applyFill="1" applyBorder="1" applyAlignment="1" applyProtection="1">
      <alignment horizontal="center" vertical="center" wrapText="1"/>
      <protection locked="0"/>
    </xf>
    <xf numFmtId="0" fontId="14" fillId="3" borderId="44" xfId="0" applyFont="1" applyFill="1" applyBorder="1" applyAlignment="1">
      <alignment horizontal="justify" vertical="center" wrapText="1"/>
    </xf>
    <xf numFmtId="0" fontId="14" fillId="3" borderId="44" xfId="0" applyFont="1" applyFill="1" applyBorder="1" applyAlignment="1" applyProtection="1">
      <alignment horizontal="justify" vertical="center" wrapText="1"/>
      <protection locked="0"/>
    </xf>
    <xf numFmtId="0" fontId="14" fillId="16" borderId="44" xfId="0" applyFont="1" applyFill="1" applyBorder="1" applyAlignment="1" applyProtection="1">
      <alignment horizontal="justify" vertical="center" wrapText="1"/>
      <protection locked="0"/>
    </xf>
    <xf numFmtId="169" fontId="14" fillId="17" borderId="44" xfId="0" applyNumberFormat="1" applyFont="1" applyFill="1" applyBorder="1" applyAlignment="1" applyProtection="1">
      <alignment horizontal="center" vertical="center"/>
      <protection locked="0"/>
    </xf>
    <xf numFmtId="169" fontId="14" fillId="17" borderId="44" xfId="3" applyNumberFormat="1" applyFont="1" applyFill="1" applyBorder="1" applyAlignment="1" applyProtection="1">
      <alignment horizontal="center" vertical="center"/>
      <protection locked="0"/>
    </xf>
    <xf numFmtId="0" fontId="14" fillId="17" borderId="45" xfId="0" applyFont="1" applyFill="1" applyBorder="1" applyAlignment="1" applyProtection="1">
      <alignment horizontal="justify" vertical="center" wrapText="1"/>
      <protection locked="0"/>
    </xf>
    <xf numFmtId="0" fontId="14" fillId="14" borderId="46" xfId="0" applyFont="1" applyFill="1" applyBorder="1" applyAlignment="1">
      <alignment horizontal="justify" vertical="center" wrapText="1"/>
    </xf>
    <xf numFmtId="10" fontId="14" fillId="14" borderId="47" xfId="5" applyNumberFormat="1" applyFont="1" applyFill="1" applyBorder="1" applyAlignment="1" applyProtection="1">
      <alignment horizontal="center" vertical="center" wrapText="1"/>
    </xf>
    <xf numFmtId="0" fontId="2" fillId="0" borderId="0" xfId="0" applyFont="1" applyAlignment="1" applyProtection="1">
      <alignment horizontal="center"/>
      <protection locked="0"/>
    </xf>
    <xf numFmtId="0" fontId="2" fillId="0" borderId="0" xfId="0" applyFont="1" applyAlignment="1" applyProtection="1">
      <alignment horizontal="left"/>
      <protection locked="0"/>
    </xf>
    <xf numFmtId="0" fontId="2" fillId="0" borderId="0" xfId="0" applyFont="1" applyAlignment="1" applyProtection="1">
      <alignment horizontal="left" wrapText="1"/>
      <protection locked="0"/>
    </xf>
    <xf numFmtId="10" fontId="2" fillId="0" borderId="0" xfId="5" applyNumberFormat="1" applyFont="1" applyAlignment="1" applyProtection="1">
      <alignment horizontal="left" vertical="center"/>
    </xf>
    <xf numFmtId="0" fontId="2" fillId="0" borderId="0" xfId="0" applyFont="1" applyAlignment="1" applyProtection="1">
      <alignment horizontal="center" vertical="center"/>
      <protection locked="0"/>
    </xf>
    <xf numFmtId="0" fontId="2" fillId="0" borderId="0" xfId="0" applyFont="1" applyAlignment="1" applyProtection="1">
      <alignment horizontal="left" vertical="center"/>
      <protection locked="0"/>
    </xf>
    <xf numFmtId="0" fontId="2" fillId="0" borderId="0" xfId="0" applyFont="1" applyProtection="1">
      <protection locked="0"/>
    </xf>
    <xf numFmtId="1" fontId="14" fillId="16" borderId="48" xfId="0" applyNumberFormat="1" applyFont="1" applyFill="1" applyBorder="1" applyAlignment="1" applyProtection="1">
      <alignment horizontal="center" vertical="center" wrapText="1"/>
      <protection locked="0"/>
    </xf>
    <xf numFmtId="1" fontId="14" fillId="0" borderId="34" xfId="0" applyNumberFormat="1" applyFont="1" applyBorder="1" applyAlignment="1">
      <alignment horizontal="center" vertical="center" wrapText="1"/>
    </xf>
    <xf numFmtId="164" fontId="14" fillId="0" borderId="16" xfId="4" applyNumberFormat="1" applyFont="1" applyFill="1" applyBorder="1" applyAlignment="1" applyProtection="1">
      <alignment horizontal="center" vertical="center" wrapText="1"/>
    </xf>
    <xf numFmtId="1" fontId="14" fillId="0" borderId="16" xfId="0" applyNumberFormat="1" applyFont="1" applyBorder="1" applyAlignment="1">
      <alignment horizontal="center" vertical="center"/>
    </xf>
    <xf numFmtId="9" fontId="14" fillId="0" borderId="16" xfId="4" applyFont="1" applyFill="1" applyBorder="1" applyAlignment="1" applyProtection="1">
      <alignment horizontal="center" vertical="center" wrapText="1"/>
    </xf>
    <xf numFmtId="167" fontId="14" fillId="0" borderId="16" xfId="1" applyNumberFormat="1" applyFont="1" applyFill="1" applyBorder="1" applyAlignment="1" applyProtection="1">
      <alignment horizontal="center" vertical="center" wrapText="1"/>
    </xf>
    <xf numFmtId="9" fontId="14" fillId="0" borderId="16" xfId="4" applyFont="1" applyFill="1" applyBorder="1" applyAlignment="1" applyProtection="1">
      <alignment vertical="center"/>
    </xf>
    <xf numFmtId="2" fontId="14" fillId="0" borderId="16" xfId="0" applyNumberFormat="1" applyFont="1" applyBorder="1" applyAlignment="1">
      <alignment horizontal="center" vertical="center" wrapText="1"/>
    </xf>
    <xf numFmtId="10" fontId="14" fillId="0" borderId="16" xfId="4" applyNumberFormat="1" applyFont="1" applyFill="1" applyBorder="1" applyAlignment="1" applyProtection="1">
      <alignment horizontal="center" vertical="center" wrapText="1"/>
    </xf>
    <xf numFmtId="2" fontId="14" fillId="0" borderId="16" xfId="4" applyNumberFormat="1" applyFont="1" applyFill="1" applyBorder="1" applyAlignment="1" applyProtection="1">
      <alignment horizontal="center" vertical="center" wrapText="1"/>
    </xf>
    <xf numFmtId="3" fontId="14" fillId="0" borderId="16" xfId="0" applyNumberFormat="1" applyFont="1" applyBorder="1" applyAlignment="1">
      <alignment horizontal="center" vertical="center" wrapText="1"/>
    </xf>
    <xf numFmtId="164" fontId="14" fillId="0" borderId="16" xfId="4" applyNumberFormat="1" applyFont="1" applyFill="1" applyBorder="1" applyAlignment="1" applyProtection="1">
      <alignment horizontal="center" vertical="center"/>
    </xf>
    <xf numFmtId="1" fontId="14" fillId="3" borderId="16" xfId="0" applyNumberFormat="1" applyFont="1" applyFill="1" applyBorder="1" applyAlignment="1" applyProtection="1">
      <alignment horizontal="center" vertical="center" wrapText="1"/>
      <protection locked="0"/>
    </xf>
    <xf numFmtId="9" fontId="14" fillId="3" borderId="16" xfId="4" applyFont="1" applyFill="1" applyBorder="1" applyAlignment="1" applyProtection="1">
      <alignment horizontal="center" vertical="center" wrapText="1"/>
      <protection locked="0"/>
    </xf>
    <xf numFmtId="1" fontId="14" fillId="14" borderId="16" xfId="0" applyNumberFormat="1" applyFont="1" applyFill="1" applyBorder="1" applyAlignment="1" applyProtection="1">
      <alignment horizontal="center" vertical="center" wrapText="1"/>
      <protection locked="0"/>
    </xf>
    <xf numFmtId="1" fontId="14" fillId="3" borderId="16" xfId="0" applyNumberFormat="1" applyFont="1" applyFill="1" applyBorder="1" applyAlignment="1" applyProtection="1">
      <alignment horizontal="center" vertical="center"/>
      <protection locked="0"/>
    </xf>
    <xf numFmtId="9" fontId="14" fillId="14" borderId="16" xfId="4" applyFont="1" applyFill="1" applyBorder="1" applyAlignment="1" applyProtection="1">
      <alignment horizontal="center" vertical="center" wrapText="1"/>
      <protection locked="0"/>
    </xf>
    <xf numFmtId="167" fontId="14" fillId="14" borderId="16" xfId="1" applyNumberFormat="1" applyFont="1" applyFill="1" applyBorder="1" applyAlignment="1" applyProtection="1">
      <alignment horizontal="center" vertical="center" wrapText="1"/>
      <protection locked="0"/>
    </xf>
    <xf numFmtId="167" fontId="14" fillId="16" borderId="16" xfId="1" applyNumberFormat="1" applyFont="1" applyFill="1" applyBorder="1" applyAlignment="1" applyProtection="1">
      <alignment horizontal="center" vertical="center" wrapText="1"/>
      <protection locked="0"/>
    </xf>
    <xf numFmtId="9" fontId="14" fillId="16" borderId="16" xfId="4" applyFont="1" applyFill="1" applyBorder="1" applyAlignment="1" applyProtection="1">
      <alignment vertical="center"/>
      <protection locked="0"/>
    </xf>
    <xf numFmtId="9" fontId="14" fillId="17" borderId="16" xfId="0" applyNumberFormat="1" applyFont="1" applyFill="1" applyBorder="1" applyAlignment="1" applyProtection="1">
      <alignment horizontal="center" vertical="center"/>
      <protection locked="0"/>
    </xf>
    <xf numFmtId="1" fontId="14" fillId="14" borderId="16" xfId="0" applyNumberFormat="1" applyFont="1" applyFill="1" applyBorder="1" applyAlignment="1" applyProtection="1">
      <alignment horizontal="center" vertical="center"/>
      <protection locked="0"/>
    </xf>
    <xf numFmtId="2" fontId="14" fillId="14" borderId="16" xfId="0" applyNumberFormat="1" applyFont="1" applyFill="1" applyBorder="1" applyAlignment="1" applyProtection="1">
      <alignment horizontal="center" vertical="center" wrapText="1"/>
      <protection locked="0"/>
    </xf>
    <xf numFmtId="2" fontId="14" fillId="16" borderId="16" xfId="0" applyNumberFormat="1" applyFont="1" applyFill="1" applyBorder="1" applyAlignment="1" applyProtection="1">
      <alignment horizontal="center" vertical="center" wrapText="1"/>
      <protection locked="0"/>
    </xf>
    <xf numFmtId="10" fontId="14" fillId="14" borderId="16" xfId="4" applyNumberFormat="1" applyFont="1" applyFill="1" applyBorder="1" applyAlignment="1" applyProtection="1">
      <alignment horizontal="center" vertical="center" wrapText="1"/>
      <protection locked="0"/>
    </xf>
    <xf numFmtId="10" fontId="14" fillId="16" borderId="16" xfId="4" applyNumberFormat="1" applyFont="1" applyFill="1" applyBorder="1" applyAlignment="1" applyProtection="1">
      <alignment horizontal="center" vertical="center" wrapText="1"/>
      <protection locked="0"/>
    </xf>
    <xf numFmtId="164" fontId="14" fillId="14" borderId="16" xfId="4" applyNumberFormat="1" applyFont="1" applyFill="1" applyBorder="1" applyAlignment="1" applyProtection="1">
      <alignment horizontal="center" vertical="center" wrapText="1"/>
      <protection locked="0"/>
    </xf>
    <xf numFmtId="2" fontId="14" fillId="14" borderId="16" xfId="4" applyNumberFormat="1" applyFont="1" applyFill="1" applyBorder="1" applyAlignment="1" applyProtection="1">
      <alignment horizontal="center" vertical="center" wrapText="1"/>
      <protection locked="0"/>
    </xf>
    <xf numFmtId="2" fontId="14" fillId="16" borderId="16" xfId="4" applyNumberFormat="1" applyFont="1" applyFill="1" applyBorder="1" applyAlignment="1" applyProtection="1">
      <alignment horizontal="center" vertical="center" wrapText="1"/>
      <protection locked="0"/>
    </xf>
    <xf numFmtId="3" fontId="14" fillId="14" borderId="16" xfId="0" applyNumberFormat="1" applyFont="1" applyFill="1" applyBorder="1" applyAlignment="1" applyProtection="1">
      <alignment horizontal="center" vertical="center" wrapText="1"/>
      <protection locked="0"/>
    </xf>
    <xf numFmtId="164" fontId="14" fillId="14" borderId="16" xfId="4" applyNumberFormat="1" applyFont="1" applyFill="1" applyBorder="1" applyAlignment="1" applyProtection="1">
      <alignment horizontal="center" vertical="center"/>
      <protection locked="0"/>
    </xf>
    <xf numFmtId="0" fontId="14" fillId="0" borderId="16" xfId="0" applyFont="1" applyBorder="1" applyAlignment="1" applyProtection="1">
      <alignment horizontal="justify" vertical="center" wrapText="1"/>
      <protection locked="0"/>
    </xf>
    <xf numFmtId="1" fontId="14" fillId="16" borderId="34" xfId="0" applyNumberFormat="1" applyFont="1" applyFill="1" applyBorder="1" applyAlignment="1" applyProtection="1">
      <alignment horizontal="center" vertical="center" wrapText="1"/>
      <protection locked="0"/>
    </xf>
    <xf numFmtId="0" fontId="14" fillId="0" borderId="44" xfId="0" applyFont="1" applyBorder="1" applyAlignment="1">
      <alignment horizontal="justify" vertical="center" wrapText="1"/>
    </xf>
    <xf numFmtId="0" fontId="14" fillId="0" borderId="34" xfId="0" applyFont="1" applyBorder="1" applyAlignment="1">
      <alignment horizontal="justify" vertical="center" wrapText="1"/>
    </xf>
    <xf numFmtId="0" fontId="20" fillId="0" borderId="16" xfId="0" applyFont="1" applyBorder="1" applyAlignment="1">
      <alignment horizontal="center" vertical="center" wrapText="1"/>
    </xf>
    <xf numFmtId="0" fontId="21" fillId="0" borderId="16" xfId="0" applyFont="1" applyBorder="1" applyAlignment="1">
      <alignment horizontal="justify" vertical="center" wrapText="1"/>
    </xf>
    <xf numFmtId="175" fontId="14" fillId="0" borderId="16" xfId="0" applyNumberFormat="1" applyFont="1" applyBorder="1" applyAlignment="1">
      <alignment horizontal="justify" vertical="center"/>
    </xf>
    <xf numFmtId="175" fontId="14" fillId="17" borderId="16" xfId="0" applyNumberFormat="1" applyFont="1" applyFill="1" applyBorder="1" applyAlignment="1" applyProtection="1">
      <alignment horizontal="justify" vertical="center"/>
      <protection locked="0"/>
    </xf>
    <xf numFmtId="0" fontId="1" fillId="0" borderId="0" xfId="0" applyFont="1" applyAlignment="1">
      <alignment horizontal="left" vertical="center" wrapText="1"/>
    </xf>
    <xf numFmtId="0" fontId="1" fillId="0" borderId="0" xfId="0" applyFont="1" applyAlignment="1">
      <alignment horizontal="center" vertical="center"/>
    </xf>
    <xf numFmtId="0" fontId="1" fillId="0" borderId="0" xfId="0" applyFont="1" applyAlignment="1">
      <alignment vertical="center"/>
    </xf>
    <xf numFmtId="0" fontId="29" fillId="23" borderId="15" xfId="0" applyFont="1" applyFill="1" applyBorder="1" applyAlignment="1">
      <alignment horizontal="center" vertical="center"/>
    </xf>
    <xf numFmtId="0" fontId="29" fillId="0" borderId="15" xfId="0" applyFont="1" applyBorder="1" applyAlignment="1">
      <alignment horizontal="center" vertical="center"/>
    </xf>
    <xf numFmtId="0" fontId="29" fillId="20" borderId="15" xfId="0" applyFont="1" applyFill="1" applyBorder="1" applyAlignment="1">
      <alignment horizontal="center" vertical="center"/>
    </xf>
    <xf numFmtId="0" fontId="29" fillId="24" borderId="15" xfId="0" applyFont="1" applyFill="1" applyBorder="1" applyAlignment="1">
      <alignment horizontal="center" vertical="center"/>
    </xf>
    <xf numFmtId="0" fontId="1" fillId="0" borderId="0" xfId="0" applyFont="1" applyAlignment="1">
      <alignment vertical="center" wrapText="1"/>
    </xf>
    <xf numFmtId="10" fontId="1" fillId="0" borderId="0" xfId="4" applyNumberFormat="1" applyFont="1" applyAlignment="1" applyProtection="1">
      <alignment horizontal="center" vertical="center"/>
    </xf>
    <xf numFmtId="0" fontId="29" fillId="25" borderId="15" xfId="0" applyFont="1" applyFill="1" applyBorder="1" applyAlignment="1">
      <alignment horizontal="center" vertical="center"/>
    </xf>
    <xf numFmtId="0" fontId="29" fillId="26" borderId="15" xfId="0" applyFont="1" applyFill="1" applyBorder="1" applyAlignment="1">
      <alignment horizontal="center" vertical="center"/>
    </xf>
    <xf numFmtId="0" fontId="29" fillId="0" borderId="15" xfId="0" applyFont="1" applyBorder="1" applyAlignment="1">
      <alignment horizontal="center" vertical="center" wrapText="1"/>
    </xf>
    <xf numFmtId="0" fontId="23" fillId="0" borderId="0" xfId="0" applyFont="1" applyAlignment="1">
      <alignment horizontal="center" vertical="center" wrapText="1"/>
    </xf>
    <xf numFmtId="0" fontId="31" fillId="21" borderId="16" xfId="0" applyFont="1" applyFill="1" applyBorder="1" applyAlignment="1">
      <alignment horizontal="center" vertical="center" wrapText="1"/>
    </xf>
    <xf numFmtId="10" fontId="30" fillId="22" borderId="38" xfId="0" applyNumberFormat="1" applyFont="1" applyFill="1" applyBorder="1" applyAlignment="1">
      <alignment horizontal="center" vertical="center" wrapText="1"/>
    </xf>
    <xf numFmtId="10" fontId="30" fillId="22" borderId="16" xfId="0" applyNumberFormat="1" applyFont="1" applyFill="1" applyBorder="1" applyAlignment="1">
      <alignment horizontal="center" vertical="center" wrapText="1"/>
    </xf>
    <xf numFmtId="10" fontId="30" fillId="27" borderId="16" xfId="0" applyNumberFormat="1" applyFont="1" applyFill="1" applyBorder="1" applyAlignment="1">
      <alignment horizontal="center" vertical="center" wrapText="1"/>
    </xf>
    <xf numFmtId="10" fontId="30" fillId="28" borderId="39" xfId="0" applyNumberFormat="1" applyFont="1" applyFill="1" applyBorder="1" applyAlignment="1">
      <alignment horizontal="center" vertical="center" wrapText="1"/>
    </xf>
    <xf numFmtId="10" fontId="30" fillId="28" borderId="41" xfId="0" applyNumberFormat="1" applyFont="1" applyFill="1" applyBorder="1" applyAlignment="1">
      <alignment horizontal="center" vertical="center" wrapText="1"/>
    </xf>
    <xf numFmtId="10" fontId="30" fillId="22" borderId="40" xfId="0" applyNumberFormat="1" applyFont="1" applyFill="1" applyBorder="1" applyAlignment="1">
      <alignment horizontal="center" vertical="center" wrapText="1"/>
    </xf>
    <xf numFmtId="0" fontId="9" fillId="4" borderId="16" xfId="0" applyFont="1" applyFill="1" applyBorder="1" applyAlignment="1">
      <alignment horizontal="center" vertical="center" wrapText="1"/>
    </xf>
    <xf numFmtId="0" fontId="22" fillId="21" borderId="57" xfId="0" applyFont="1" applyFill="1" applyBorder="1" applyAlignment="1">
      <alignment horizontal="center" vertical="center" wrapText="1"/>
    </xf>
    <xf numFmtId="0" fontId="22" fillId="21" borderId="49" xfId="0" applyFont="1" applyFill="1" applyBorder="1" applyAlignment="1">
      <alignment horizontal="center" vertical="center" wrapText="1"/>
    </xf>
    <xf numFmtId="0" fontId="22" fillId="21" borderId="0" xfId="0" applyFont="1" applyFill="1" applyAlignment="1">
      <alignment horizontal="center" vertical="center" wrapText="1"/>
    </xf>
    <xf numFmtId="0" fontId="22" fillId="21" borderId="58" xfId="0" applyFont="1" applyFill="1" applyBorder="1" applyAlignment="1">
      <alignment horizontal="center" vertical="center" wrapText="1"/>
    </xf>
    <xf numFmtId="0" fontId="9" fillId="4" borderId="40" xfId="0" applyFont="1" applyFill="1" applyBorder="1" applyAlignment="1">
      <alignment horizontal="center" vertical="center" wrapText="1"/>
    </xf>
    <xf numFmtId="0" fontId="9" fillId="4" borderId="39" xfId="0" applyFont="1" applyFill="1" applyBorder="1" applyAlignment="1">
      <alignment horizontal="center" vertical="center" wrapText="1"/>
    </xf>
    <xf numFmtId="0" fontId="9" fillId="4" borderId="38" xfId="0" applyFont="1" applyFill="1" applyBorder="1" applyAlignment="1">
      <alignment horizontal="center" vertical="center" wrapText="1"/>
    </xf>
    <xf numFmtId="0" fontId="9" fillId="4" borderId="41" xfId="0" applyFont="1" applyFill="1" applyBorder="1" applyAlignment="1">
      <alignment horizontal="center" vertical="center" wrapText="1"/>
    </xf>
    <xf numFmtId="0" fontId="1" fillId="14" borderId="0" xfId="0" applyFont="1" applyFill="1" applyAlignment="1">
      <alignment vertical="center"/>
    </xf>
    <xf numFmtId="0" fontId="1" fillId="14" borderId="16" xfId="0" applyFont="1" applyFill="1" applyBorder="1" applyAlignment="1">
      <alignment vertical="center" wrapText="1"/>
    </xf>
    <xf numFmtId="0" fontId="1" fillId="14" borderId="55" xfId="0" applyFont="1" applyFill="1" applyBorder="1" applyAlignment="1">
      <alignment vertical="center" wrapText="1"/>
    </xf>
    <xf numFmtId="164" fontId="0" fillId="14" borderId="59" xfId="0" applyNumberFormat="1" applyFill="1" applyBorder="1" applyAlignment="1">
      <alignment horizontal="center" vertical="center"/>
    </xf>
    <xf numFmtId="164" fontId="0" fillId="14" borderId="60" xfId="0" applyNumberFormat="1" applyFill="1" applyBorder="1" applyAlignment="1">
      <alignment horizontal="center" vertical="center"/>
    </xf>
    <xf numFmtId="164" fontId="0" fillId="14" borderId="61" xfId="0" applyNumberFormat="1" applyFill="1" applyBorder="1" applyAlignment="1">
      <alignment horizontal="center" vertical="center"/>
    </xf>
    <xf numFmtId="164" fontId="0" fillId="14" borderId="62" xfId="0" applyNumberFormat="1" applyFill="1" applyBorder="1" applyAlignment="1">
      <alignment horizontal="center" vertical="center"/>
    </xf>
    <xf numFmtId="164" fontId="0" fillId="14" borderId="63" xfId="0" applyNumberFormat="1" applyFill="1" applyBorder="1" applyAlignment="1">
      <alignment horizontal="center" vertical="center"/>
    </xf>
    <xf numFmtId="164" fontId="0" fillId="14" borderId="64" xfId="0" applyNumberFormat="1" applyFill="1" applyBorder="1" applyAlignment="1">
      <alignment horizontal="center" vertical="center"/>
    </xf>
    <xf numFmtId="164" fontId="0" fillId="14" borderId="65" xfId="0" applyNumberFormat="1" applyFill="1" applyBorder="1" applyAlignment="1">
      <alignment horizontal="center" vertical="center"/>
    </xf>
    <xf numFmtId="0" fontId="0" fillId="14" borderId="0" xfId="0" applyFill="1"/>
    <xf numFmtId="0" fontId="1" fillId="14" borderId="66" xfId="0" applyFont="1" applyFill="1" applyBorder="1" applyAlignment="1">
      <alignment vertical="center" wrapText="1"/>
    </xf>
    <xf numFmtId="164" fontId="32" fillId="14" borderId="0" xfId="0" applyNumberFormat="1" applyFont="1" applyFill="1" applyAlignment="1">
      <alignment horizontal="center" vertical="center"/>
    </xf>
    <xf numFmtId="49" fontId="0" fillId="14" borderId="59" xfId="0" applyNumberFormat="1" applyFill="1" applyBorder="1" applyAlignment="1">
      <alignment horizontal="center" vertical="center"/>
    </xf>
    <xf numFmtId="0" fontId="1" fillId="14" borderId="67" xfId="0" applyFont="1" applyFill="1" applyBorder="1" applyAlignment="1">
      <alignment vertical="center" wrapText="1"/>
    </xf>
    <xf numFmtId="0" fontId="33" fillId="29" borderId="16" xfId="0" applyFont="1" applyFill="1" applyBorder="1" applyAlignment="1">
      <alignment horizontal="center" vertical="center" wrapText="1"/>
    </xf>
    <xf numFmtId="0" fontId="33" fillId="29" borderId="68" xfId="0" applyFont="1" applyFill="1" applyBorder="1" applyAlignment="1">
      <alignment horizontal="center" vertical="center" wrapText="1"/>
    </xf>
    <xf numFmtId="164" fontId="34" fillId="30" borderId="43" xfId="0" applyNumberFormat="1" applyFont="1" applyFill="1" applyBorder="1" applyAlignment="1">
      <alignment horizontal="center" vertical="center"/>
    </xf>
    <xf numFmtId="164" fontId="33" fillId="30" borderId="69" xfId="0" applyNumberFormat="1" applyFont="1" applyFill="1" applyBorder="1" applyAlignment="1">
      <alignment horizontal="center" vertical="center"/>
    </xf>
    <xf numFmtId="164" fontId="33" fillId="30" borderId="70" xfId="0" applyNumberFormat="1" applyFont="1" applyFill="1" applyBorder="1" applyAlignment="1">
      <alignment horizontal="center" vertical="center"/>
    </xf>
    <xf numFmtId="164" fontId="33" fillId="30" borderId="71" xfId="0" applyNumberFormat="1" applyFont="1" applyFill="1" applyBorder="1" applyAlignment="1">
      <alignment horizontal="center" vertical="center"/>
    </xf>
    <xf numFmtId="164" fontId="33" fillId="30" borderId="72" xfId="0" applyNumberFormat="1" applyFont="1" applyFill="1" applyBorder="1" applyAlignment="1">
      <alignment horizontal="center" vertical="center"/>
    </xf>
    <xf numFmtId="164" fontId="33" fillId="30" borderId="73" xfId="0" applyNumberFormat="1" applyFont="1" applyFill="1" applyBorder="1" applyAlignment="1">
      <alignment horizontal="center" vertical="center"/>
    </xf>
    <xf numFmtId="0" fontId="31" fillId="21" borderId="33" xfId="0" applyFont="1" applyFill="1" applyBorder="1" applyAlignment="1">
      <alignment horizontal="center" vertical="center" wrapText="1"/>
    </xf>
    <xf numFmtId="0" fontId="1" fillId="0" borderId="57" xfId="0" applyFont="1" applyBorder="1" applyAlignment="1">
      <alignment vertical="center" wrapText="1"/>
    </xf>
    <xf numFmtId="10" fontId="30" fillId="27" borderId="34" xfId="0" applyNumberFormat="1" applyFont="1" applyFill="1" applyBorder="1" applyAlignment="1">
      <alignment horizontal="center" vertical="center" wrapText="1"/>
    </xf>
    <xf numFmtId="10" fontId="30" fillId="28" borderId="35" xfId="0" applyNumberFormat="1" applyFont="1" applyFill="1" applyBorder="1" applyAlignment="1">
      <alignment horizontal="center" vertical="center" wrapText="1"/>
    </xf>
    <xf numFmtId="10" fontId="30" fillId="22" borderId="78" xfId="0" applyNumberFormat="1" applyFont="1" applyFill="1" applyBorder="1" applyAlignment="1">
      <alignment horizontal="center" vertical="center" wrapText="1"/>
    </xf>
    <xf numFmtId="10" fontId="30" fillId="28" borderId="79" xfId="0" applyNumberFormat="1" applyFont="1" applyFill="1" applyBorder="1" applyAlignment="1">
      <alignment horizontal="center" vertical="center" wrapText="1"/>
    </xf>
    <xf numFmtId="0" fontId="1" fillId="14" borderId="38" xfId="0" applyFont="1" applyFill="1" applyBorder="1" applyAlignment="1">
      <alignment vertical="center" wrapText="1"/>
    </xf>
    <xf numFmtId="164" fontId="32" fillId="31" borderId="65" xfId="0" applyNumberFormat="1" applyFont="1" applyFill="1" applyBorder="1" applyAlignment="1">
      <alignment horizontal="center" vertical="center"/>
    </xf>
    <xf numFmtId="164" fontId="32" fillId="31" borderId="60" xfId="0" applyNumberFormat="1" applyFont="1" applyFill="1" applyBorder="1" applyAlignment="1">
      <alignment horizontal="center" vertical="center"/>
    </xf>
    <xf numFmtId="164" fontId="32" fillId="31" borderId="61" xfId="0" applyNumberFormat="1" applyFont="1" applyFill="1" applyBorder="1" applyAlignment="1">
      <alignment horizontal="center" vertical="center"/>
    </xf>
    <xf numFmtId="0" fontId="35" fillId="29" borderId="43" xfId="0" applyFont="1" applyFill="1" applyBorder="1" applyAlignment="1">
      <alignment horizontal="center" vertical="center" wrapText="1"/>
    </xf>
    <xf numFmtId="0" fontId="35" fillId="29" borderId="80" xfId="0" applyFont="1" applyFill="1" applyBorder="1" applyAlignment="1">
      <alignment horizontal="center" vertical="center" wrapText="1"/>
    </xf>
    <xf numFmtId="164" fontId="36" fillId="32" borderId="73" xfId="0" applyNumberFormat="1" applyFont="1" applyFill="1" applyBorder="1" applyAlignment="1">
      <alignment horizontal="center" vertical="center"/>
    </xf>
    <xf numFmtId="164" fontId="36" fillId="32" borderId="69" xfId="0" applyNumberFormat="1" applyFont="1" applyFill="1" applyBorder="1" applyAlignment="1">
      <alignment horizontal="center" vertical="center"/>
    </xf>
    <xf numFmtId="164" fontId="36" fillId="32" borderId="70" xfId="0" applyNumberFormat="1" applyFont="1" applyFill="1" applyBorder="1" applyAlignment="1">
      <alignment horizontal="center" vertical="center"/>
    </xf>
    <xf numFmtId="0" fontId="29" fillId="0" borderId="0" xfId="0" applyFont="1" applyAlignment="1">
      <alignment horizontal="center" vertical="center"/>
    </xf>
    <xf numFmtId="0" fontId="29" fillId="0" borderId="0" xfId="0" applyFont="1" applyAlignment="1">
      <alignment horizontal="center" vertical="center" wrapText="1"/>
    </xf>
    <xf numFmtId="164" fontId="33" fillId="30" borderId="81" xfId="0" applyNumberFormat="1" applyFont="1" applyFill="1" applyBorder="1" applyAlignment="1">
      <alignment horizontal="center" vertical="center"/>
    </xf>
    <xf numFmtId="164" fontId="0" fillId="14" borderId="82" xfId="0" applyNumberFormat="1" applyFill="1" applyBorder="1" applyAlignment="1">
      <alignment horizontal="center" vertical="center"/>
    </xf>
    <xf numFmtId="164" fontId="0" fillId="14" borderId="16" xfId="0" applyNumberFormat="1" applyFill="1" applyBorder="1" applyAlignment="1">
      <alignment horizontal="center" vertical="center"/>
    </xf>
    <xf numFmtId="164" fontId="0" fillId="14" borderId="38" xfId="0" applyNumberFormat="1" applyFill="1" applyBorder="1" applyAlignment="1">
      <alignment horizontal="center" vertical="center"/>
    </xf>
    <xf numFmtId="164" fontId="0" fillId="14" borderId="41" xfId="0" applyNumberFormat="1" applyFill="1" applyBorder="1" applyAlignment="1">
      <alignment horizontal="center" vertical="center"/>
    </xf>
    <xf numFmtId="164" fontId="33" fillId="30" borderId="43" xfId="0" applyNumberFormat="1" applyFont="1" applyFill="1" applyBorder="1" applyAlignment="1">
      <alignment horizontal="center" vertical="center"/>
    </xf>
    <xf numFmtId="164" fontId="33" fillId="30" borderId="44" xfId="0" applyNumberFormat="1" applyFont="1" applyFill="1" applyBorder="1" applyAlignment="1">
      <alignment horizontal="center" vertical="center"/>
    </xf>
    <xf numFmtId="164" fontId="33" fillId="30" borderId="46" xfId="0" applyNumberFormat="1" applyFont="1" applyFill="1" applyBorder="1" applyAlignment="1">
      <alignment horizontal="center" vertical="center"/>
    </xf>
    <xf numFmtId="164" fontId="0" fillId="14" borderId="39" xfId="0" applyNumberFormat="1" applyFill="1" applyBorder="1" applyAlignment="1">
      <alignment horizontal="center" vertical="center"/>
    </xf>
    <xf numFmtId="164" fontId="33" fillId="30" borderId="85" xfId="0" applyNumberFormat="1" applyFont="1" applyFill="1" applyBorder="1" applyAlignment="1">
      <alignment horizontal="center" vertical="center"/>
    </xf>
    <xf numFmtId="10" fontId="30" fillId="22" borderId="86" xfId="0" applyNumberFormat="1" applyFont="1" applyFill="1" applyBorder="1" applyAlignment="1">
      <alignment horizontal="center" vertical="center" wrapText="1"/>
    </xf>
    <xf numFmtId="10" fontId="30" fillId="22" borderId="87" xfId="0" applyNumberFormat="1" applyFont="1" applyFill="1" applyBorder="1" applyAlignment="1">
      <alignment horizontal="center" vertical="center" wrapText="1"/>
    </xf>
    <xf numFmtId="10" fontId="30" fillId="27" borderId="87" xfId="0" applyNumberFormat="1" applyFont="1" applyFill="1" applyBorder="1" applyAlignment="1">
      <alignment horizontal="center" vertical="center" wrapText="1"/>
    </xf>
    <xf numFmtId="10" fontId="30" fillId="28" borderId="88" xfId="0" applyNumberFormat="1" applyFont="1" applyFill="1" applyBorder="1" applyAlignment="1">
      <alignment horizontal="center" vertical="center" wrapText="1"/>
    </xf>
    <xf numFmtId="0" fontId="9" fillId="4" borderId="33" xfId="0" applyFont="1" applyFill="1" applyBorder="1" applyAlignment="1">
      <alignment horizontal="center" vertical="center" wrapText="1"/>
    </xf>
    <xf numFmtId="0" fontId="9" fillId="4" borderId="34" xfId="0" applyFont="1" applyFill="1" applyBorder="1" applyAlignment="1">
      <alignment horizontal="center" vertical="center" wrapText="1"/>
    </xf>
    <xf numFmtId="0" fontId="9" fillId="4" borderId="35" xfId="0" applyFont="1" applyFill="1" applyBorder="1" applyAlignment="1">
      <alignment horizontal="center" vertical="center" wrapText="1"/>
    </xf>
    <xf numFmtId="10" fontId="30" fillId="22" borderId="33" xfId="0" applyNumberFormat="1" applyFont="1" applyFill="1" applyBorder="1" applyAlignment="1">
      <alignment horizontal="center" vertical="center" wrapText="1"/>
    </xf>
    <xf numFmtId="10" fontId="30" fillId="22" borderId="34" xfId="0" applyNumberFormat="1" applyFont="1" applyFill="1" applyBorder="1" applyAlignment="1">
      <alignment horizontal="center" vertical="center" wrapText="1"/>
    </xf>
    <xf numFmtId="0" fontId="0" fillId="0" borderId="0" xfId="0" applyAlignment="1">
      <alignment horizontal="left" vertical="center" wrapText="1"/>
    </xf>
    <xf numFmtId="0" fontId="0" fillId="14" borderId="66" xfId="0" applyFill="1" applyBorder="1" applyAlignment="1">
      <alignment vertical="center" wrapText="1"/>
    </xf>
    <xf numFmtId="0" fontId="20" fillId="14" borderId="16" xfId="0" applyFont="1" applyFill="1" applyBorder="1" applyAlignment="1" applyProtection="1">
      <alignment horizontal="center" vertical="center" wrapText="1"/>
      <protection locked="0"/>
    </xf>
    <xf numFmtId="0" fontId="21" fillId="14" borderId="16" xfId="0" applyFont="1" applyFill="1" applyBorder="1" applyAlignment="1" applyProtection="1">
      <alignment horizontal="justify" vertical="center" wrapText="1"/>
      <protection locked="0"/>
    </xf>
    <xf numFmtId="0" fontId="21" fillId="14" borderId="16" xfId="0" applyFont="1" applyFill="1" applyBorder="1" applyAlignment="1">
      <alignment horizontal="justify" vertical="center" wrapText="1"/>
    </xf>
    <xf numFmtId="1" fontId="14" fillId="17" borderId="89" xfId="0" applyNumberFormat="1" applyFont="1" applyFill="1" applyBorder="1" applyAlignment="1" applyProtection="1">
      <alignment horizontal="center" vertical="center" wrapText="1"/>
      <protection locked="0"/>
    </xf>
    <xf numFmtId="164" fontId="14" fillId="0" borderId="16" xfId="4" applyNumberFormat="1" applyFont="1" applyFill="1" applyBorder="1" applyAlignment="1" applyProtection="1">
      <alignment horizontal="center" vertical="center" wrapText="1"/>
      <protection locked="0"/>
    </xf>
    <xf numFmtId="0" fontId="14" fillId="0" borderId="16" xfId="6" applyFont="1" applyBorder="1" applyAlignment="1" applyProtection="1">
      <alignment horizontal="justify" vertical="center" wrapText="1"/>
      <protection locked="0"/>
    </xf>
    <xf numFmtId="1" fontId="14" fillId="3" borderId="48" xfId="0" applyNumberFormat="1" applyFont="1" applyFill="1" applyBorder="1" applyAlignment="1">
      <alignment horizontal="center" vertical="center" wrapText="1"/>
    </xf>
    <xf numFmtId="1" fontId="14" fillId="0" borderId="44" xfId="0" applyNumberFormat="1" applyFont="1" applyBorder="1" applyAlignment="1">
      <alignment horizontal="center" vertical="center" wrapText="1"/>
    </xf>
    <xf numFmtId="1" fontId="14" fillId="14" borderId="34" xfId="0" applyNumberFormat="1" applyFont="1" applyFill="1" applyBorder="1" applyAlignment="1">
      <alignment horizontal="center" vertical="center" wrapText="1"/>
    </xf>
    <xf numFmtId="10" fontId="14" fillId="14" borderId="16" xfId="0" applyNumberFormat="1" applyFont="1" applyFill="1" applyBorder="1" applyAlignment="1">
      <alignment horizontal="center" vertical="center" wrapText="1"/>
    </xf>
    <xf numFmtId="43" fontId="14" fillId="14" borderId="16" xfId="0" applyNumberFormat="1" applyFont="1" applyFill="1" applyBorder="1" applyAlignment="1">
      <alignment horizontal="center" vertical="center" wrapText="1"/>
    </xf>
    <xf numFmtId="43" fontId="14" fillId="3" borderId="16" xfId="0" applyNumberFormat="1" applyFont="1" applyFill="1" applyBorder="1" applyAlignment="1">
      <alignment horizontal="center" vertical="center" wrapText="1"/>
    </xf>
    <xf numFmtId="175" fontId="14" fillId="14" borderId="16" xfId="0" applyNumberFormat="1" applyFont="1" applyFill="1" applyBorder="1" applyAlignment="1" applyProtection="1">
      <alignment horizontal="justify" vertical="center"/>
      <protection locked="0"/>
    </xf>
    <xf numFmtId="0" fontId="14" fillId="17" borderId="78" xfId="0" applyFont="1" applyFill="1" applyBorder="1" applyAlignment="1" applyProtection="1">
      <alignment horizontal="justify" vertical="center" wrapText="1"/>
      <protection locked="0"/>
    </xf>
    <xf numFmtId="164" fontId="14" fillId="14" borderId="33" xfId="0" applyNumberFormat="1" applyFont="1" applyFill="1" applyBorder="1" applyAlignment="1">
      <alignment horizontal="center" vertical="center" wrapText="1"/>
    </xf>
    <xf numFmtId="164" fontId="14" fillId="14" borderId="35" xfId="0" applyNumberFormat="1" applyFont="1" applyFill="1" applyBorder="1" applyAlignment="1">
      <alignment horizontal="center" vertical="center" wrapText="1"/>
    </xf>
    <xf numFmtId="164" fontId="14" fillId="14" borderId="38" xfId="0" applyNumberFormat="1" applyFont="1" applyFill="1" applyBorder="1" applyAlignment="1">
      <alignment horizontal="center" vertical="center" wrapText="1"/>
    </xf>
    <xf numFmtId="164" fontId="14" fillId="14" borderId="41" xfId="0" applyNumberFormat="1" applyFont="1" applyFill="1" applyBorder="1" applyAlignment="1">
      <alignment horizontal="center" vertical="center" wrapText="1"/>
    </xf>
    <xf numFmtId="164" fontId="14" fillId="14" borderId="43" xfId="0" applyNumberFormat="1" applyFont="1" applyFill="1" applyBorder="1" applyAlignment="1">
      <alignment horizontal="center" vertical="center" wrapText="1"/>
    </xf>
    <xf numFmtId="164" fontId="14" fillId="14" borderId="46" xfId="0" applyNumberFormat="1" applyFont="1" applyFill="1" applyBorder="1" applyAlignment="1">
      <alignment horizontal="center" vertical="center" wrapText="1"/>
    </xf>
    <xf numFmtId="164" fontId="14" fillId="14" borderId="39" xfId="0" applyNumberFormat="1" applyFont="1" applyFill="1" applyBorder="1" applyAlignment="1">
      <alignment horizontal="center" vertical="center" wrapText="1"/>
    </xf>
    <xf numFmtId="164" fontId="24" fillId="14" borderId="39" xfId="0" applyNumberFormat="1" applyFont="1" applyFill="1" applyBorder="1" applyAlignment="1">
      <alignment horizontal="center" vertical="center" wrapText="1"/>
    </xf>
    <xf numFmtId="164" fontId="24" fillId="14" borderId="90" xfId="0" applyNumberFormat="1" applyFont="1" applyFill="1" applyBorder="1" applyAlignment="1">
      <alignment horizontal="center" vertical="center" wrapText="1"/>
    </xf>
    <xf numFmtId="0" fontId="14" fillId="14" borderId="33" xfId="0" applyFont="1" applyFill="1" applyBorder="1" applyAlignment="1">
      <alignment vertical="center" wrapText="1"/>
    </xf>
    <xf numFmtId="1" fontId="14" fillId="17" borderId="34" xfId="0" applyNumberFormat="1" applyFont="1" applyFill="1" applyBorder="1" applyAlignment="1" applyProtection="1">
      <alignment horizontal="center" vertical="center" wrapText="1"/>
      <protection locked="0"/>
    </xf>
    <xf numFmtId="9" fontId="14" fillId="14" borderId="35" xfId="4" applyFont="1" applyFill="1" applyBorder="1" applyAlignment="1" applyProtection="1">
      <alignment horizontal="center" vertical="center" wrapText="1"/>
    </xf>
    <xf numFmtId="9" fontId="14" fillId="14" borderId="41" xfId="4" applyFont="1" applyFill="1" applyBorder="1" applyAlignment="1" applyProtection="1">
      <alignment horizontal="center" vertical="center" wrapText="1"/>
    </xf>
    <xf numFmtId="0" fontId="14" fillId="14" borderId="38" xfId="0" applyFont="1" applyFill="1" applyBorder="1" applyAlignment="1">
      <alignment horizontal="left" vertical="center" wrapText="1"/>
    </xf>
    <xf numFmtId="0" fontId="14" fillId="14" borderId="38" xfId="0" applyFont="1" applyFill="1" applyBorder="1" applyAlignment="1">
      <alignment horizontal="justify" vertical="center" wrapText="1"/>
    </xf>
    <xf numFmtId="0" fontId="14" fillId="14" borderId="91" xfId="0" applyFont="1" applyFill="1" applyBorder="1" applyAlignment="1">
      <alignment vertical="center" wrapText="1"/>
    </xf>
    <xf numFmtId="9" fontId="14" fillId="14" borderId="44" xfId="4" applyFont="1" applyFill="1" applyBorder="1" applyAlignment="1" applyProtection="1">
      <alignment horizontal="center" vertical="center" wrapText="1"/>
    </xf>
    <xf numFmtId="9" fontId="14" fillId="14" borderId="46" xfId="4" applyFont="1" applyFill="1" applyBorder="1" applyAlignment="1" applyProtection="1">
      <alignment horizontal="center" vertical="center" wrapText="1"/>
    </xf>
    <xf numFmtId="164" fontId="0" fillId="14" borderId="40" xfId="0" applyNumberFormat="1" applyFill="1" applyBorder="1" applyAlignment="1">
      <alignment horizontal="center" vertical="center"/>
    </xf>
    <xf numFmtId="164" fontId="33" fillId="30" borderId="45" xfId="0" applyNumberFormat="1" applyFont="1" applyFill="1" applyBorder="1" applyAlignment="1">
      <alignment horizontal="center" vertical="center"/>
    </xf>
    <xf numFmtId="0" fontId="9" fillId="4" borderId="67" xfId="0" applyFont="1" applyFill="1" applyBorder="1" applyAlignment="1">
      <alignment horizontal="center" vertical="center" wrapText="1"/>
    </xf>
    <xf numFmtId="164" fontId="0" fillId="14" borderId="33" xfId="0" applyNumberFormat="1" applyFill="1" applyBorder="1" applyAlignment="1">
      <alignment horizontal="center" vertical="center"/>
    </xf>
    <xf numFmtId="164" fontId="0" fillId="14" borderId="34" xfId="0" applyNumberFormat="1" applyFill="1" applyBorder="1" applyAlignment="1">
      <alignment horizontal="center" vertical="center"/>
    </xf>
    <xf numFmtId="164" fontId="0" fillId="14" borderId="35" xfId="0" applyNumberFormat="1" applyFill="1" applyBorder="1" applyAlignment="1">
      <alignment horizontal="center" vertical="center"/>
    </xf>
    <xf numFmtId="0" fontId="25" fillId="21" borderId="49" xfId="0" applyFont="1" applyFill="1" applyBorder="1" applyAlignment="1">
      <alignment horizontal="center" vertical="center" wrapText="1"/>
    </xf>
    <xf numFmtId="0" fontId="25" fillId="21" borderId="0" xfId="0" applyFont="1" applyFill="1" applyAlignment="1">
      <alignment horizontal="center" vertical="center" wrapText="1"/>
    </xf>
    <xf numFmtId="0" fontId="0" fillId="0" borderId="50" xfId="0" applyBorder="1" applyAlignment="1">
      <alignment horizontal="left" vertical="center" wrapText="1"/>
    </xf>
    <xf numFmtId="0" fontId="0" fillId="0" borderId="0" xfId="0" applyAlignment="1">
      <alignment horizontal="left" vertical="center" wrapText="1"/>
    </xf>
    <xf numFmtId="0" fontId="1" fillId="0" borderId="50" xfId="0" applyFont="1" applyBorder="1" applyAlignment="1">
      <alignment horizontal="left" vertical="center" wrapText="1"/>
    </xf>
    <xf numFmtId="0" fontId="1" fillId="0" borderId="0" xfId="0" applyFont="1" applyAlignment="1">
      <alignment horizontal="left" vertical="center" wrapText="1"/>
    </xf>
    <xf numFmtId="0" fontId="26" fillId="22" borderId="51" xfId="0" applyFont="1" applyFill="1" applyBorder="1" applyAlignment="1">
      <alignment horizontal="center" vertical="center" wrapText="1"/>
    </xf>
    <xf numFmtId="0" fontId="26" fillId="22" borderId="52" xfId="0" applyFont="1" applyFill="1" applyBorder="1" applyAlignment="1">
      <alignment horizontal="center" vertical="center" wrapText="1"/>
    </xf>
    <xf numFmtId="0" fontId="27" fillId="22" borderId="51" xfId="0" applyFont="1" applyFill="1" applyBorder="1" applyAlignment="1">
      <alignment horizontal="center" vertical="center" wrapText="1"/>
    </xf>
    <xf numFmtId="0" fontId="27" fillId="22" borderId="53" xfId="0" applyFont="1" applyFill="1" applyBorder="1" applyAlignment="1">
      <alignment horizontal="center" vertical="center" wrapText="1"/>
    </xf>
    <xf numFmtId="0" fontId="28" fillId="0" borderId="51" xfId="0" applyFont="1" applyBorder="1" applyAlignment="1">
      <alignment horizontal="left" vertical="center" wrapText="1"/>
    </xf>
    <xf numFmtId="0" fontId="28" fillId="0" borderId="52" xfId="0" applyFont="1" applyBorder="1" applyAlignment="1">
      <alignment horizontal="left" vertical="center" wrapText="1"/>
    </xf>
    <xf numFmtId="10" fontId="30" fillId="22" borderId="54" xfId="0" applyNumberFormat="1" applyFont="1" applyFill="1" applyBorder="1" applyAlignment="1">
      <alignment horizontal="center" vertical="center" wrapText="1"/>
    </xf>
    <xf numFmtId="10" fontId="30" fillId="22" borderId="55" xfId="0" applyNumberFormat="1" applyFont="1" applyFill="1" applyBorder="1" applyAlignment="1">
      <alignment horizontal="center" vertical="center" wrapText="1"/>
    </xf>
    <xf numFmtId="10" fontId="30" fillId="22" borderId="56" xfId="0" applyNumberFormat="1" applyFont="1" applyFill="1" applyBorder="1" applyAlignment="1">
      <alignment horizontal="center" vertical="center" wrapText="1"/>
    </xf>
    <xf numFmtId="10" fontId="30" fillId="22" borderId="74" xfId="0" applyNumberFormat="1" applyFont="1" applyFill="1" applyBorder="1" applyAlignment="1">
      <alignment horizontal="center" vertical="center" wrapText="1"/>
    </xf>
    <xf numFmtId="10" fontId="30" fillId="22" borderId="68" xfId="0" applyNumberFormat="1" applyFont="1" applyFill="1" applyBorder="1" applyAlignment="1">
      <alignment horizontal="center" vertical="center" wrapText="1"/>
    </xf>
    <xf numFmtId="10" fontId="30" fillId="22" borderId="75" xfId="0" applyNumberFormat="1" applyFont="1" applyFill="1" applyBorder="1" applyAlignment="1">
      <alignment horizontal="center" vertical="center" wrapText="1"/>
    </xf>
    <xf numFmtId="10" fontId="30" fillId="22" borderId="76" xfId="0" applyNumberFormat="1" applyFont="1" applyFill="1" applyBorder="1" applyAlignment="1">
      <alignment horizontal="center" vertical="center" wrapText="1"/>
    </xf>
    <xf numFmtId="10" fontId="30" fillId="22" borderId="77" xfId="0" applyNumberFormat="1" applyFont="1" applyFill="1" applyBorder="1" applyAlignment="1">
      <alignment horizontal="center" vertical="center" wrapText="1"/>
    </xf>
    <xf numFmtId="10" fontId="30" fillId="22" borderId="83" xfId="0" applyNumberFormat="1" applyFont="1" applyFill="1" applyBorder="1" applyAlignment="1">
      <alignment horizontal="center" vertical="center" wrapText="1"/>
    </xf>
    <xf numFmtId="10" fontId="30" fillId="22" borderId="57" xfId="0" applyNumberFormat="1" applyFont="1" applyFill="1" applyBorder="1" applyAlignment="1">
      <alignment horizontal="center" vertical="center" wrapText="1"/>
    </xf>
    <xf numFmtId="10" fontId="30" fillId="22" borderId="84" xfId="0" applyNumberFormat="1" applyFont="1" applyFill="1" applyBorder="1" applyAlignment="1">
      <alignment horizontal="center" vertical="center" wrapText="1"/>
    </xf>
    <xf numFmtId="10" fontId="30" fillId="22" borderId="33" xfId="0" applyNumberFormat="1" applyFont="1" applyFill="1" applyBorder="1" applyAlignment="1">
      <alignment horizontal="center" vertical="center" wrapText="1"/>
    </xf>
    <xf numFmtId="10" fontId="30" fillId="22" borderId="34" xfId="0" applyNumberFormat="1" applyFont="1" applyFill="1" applyBorder="1" applyAlignment="1">
      <alignment horizontal="center" vertical="center" wrapText="1"/>
    </xf>
    <xf numFmtId="10" fontId="30" fillId="22" borderId="35" xfId="0" applyNumberFormat="1" applyFont="1" applyFill="1" applyBorder="1" applyAlignment="1">
      <alignment horizontal="center" vertical="center" wrapText="1"/>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5" xfId="0" applyFont="1" applyFill="1" applyBorder="1" applyAlignment="1">
      <alignment horizontal="center" vertical="center"/>
    </xf>
    <xf numFmtId="0" fontId="7" fillId="0" borderId="6" xfId="0" applyFont="1" applyBorder="1" applyAlignment="1">
      <alignment horizontal="center"/>
    </xf>
    <xf numFmtId="0" fontId="9" fillId="4"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10" fillId="5" borderId="10" xfId="0" applyFont="1" applyFill="1" applyBorder="1" applyAlignment="1">
      <alignment horizontal="center" vertical="center" wrapText="1"/>
    </xf>
    <xf numFmtId="0" fontId="11" fillId="9" borderId="16" xfId="0" applyFont="1" applyFill="1" applyBorder="1" applyAlignment="1">
      <alignment horizontal="center" vertical="center" wrapText="1"/>
    </xf>
    <xf numFmtId="164" fontId="12" fillId="10" borderId="16" xfId="5" applyNumberFormat="1" applyFont="1" applyFill="1" applyBorder="1" applyAlignment="1" applyProtection="1">
      <alignment horizontal="center" vertical="center" wrapText="1"/>
    </xf>
    <xf numFmtId="10" fontId="12" fillId="10" borderId="16" xfId="5" applyNumberFormat="1" applyFont="1" applyFill="1" applyBorder="1" applyAlignment="1" applyProtection="1">
      <alignment horizontal="center" vertical="center" wrapText="1"/>
    </xf>
    <xf numFmtId="0" fontId="9" fillId="11" borderId="13" xfId="0" applyFont="1" applyFill="1" applyBorder="1" applyAlignment="1">
      <alignment horizontal="center" vertical="center" wrapText="1"/>
    </xf>
    <xf numFmtId="0" fontId="9" fillId="11" borderId="25"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5" borderId="13" xfId="0" applyFont="1" applyFill="1" applyBorder="1" applyAlignment="1">
      <alignment horizontal="center" vertical="center" wrapText="1"/>
    </xf>
    <xf numFmtId="0" fontId="10" fillId="5" borderId="25" xfId="0" applyFont="1" applyFill="1" applyBorder="1" applyAlignment="1">
      <alignment horizontal="center" vertical="center" wrapText="1"/>
    </xf>
    <xf numFmtId="0" fontId="9" fillId="6" borderId="20" xfId="0" applyFont="1" applyFill="1" applyBorder="1" applyAlignment="1">
      <alignment horizontal="center" vertical="center" wrapText="1"/>
    </xf>
    <xf numFmtId="0" fontId="9" fillId="6" borderId="27" xfId="0" applyFont="1" applyFill="1" applyBorder="1" applyAlignment="1">
      <alignment horizontal="center" vertical="center" wrapText="1"/>
    </xf>
    <xf numFmtId="0" fontId="10" fillId="12" borderId="8" xfId="0" applyFont="1" applyFill="1" applyBorder="1" applyAlignment="1">
      <alignment horizontal="center" vertical="center" wrapText="1"/>
    </xf>
    <xf numFmtId="0" fontId="10" fillId="12" borderId="9" xfId="0" applyFont="1" applyFill="1" applyBorder="1" applyAlignment="1">
      <alignment horizontal="center" vertical="center" wrapText="1"/>
    </xf>
    <xf numFmtId="0" fontId="10" fillId="12" borderId="10" xfId="0" applyFont="1" applyFill="1" applyBorder="1" applyAlignment="1">
      <alignment horizontal="center" vertical="center" wrapText="1"/>
    </xf>
    <xf numFmtId="0" fontId="9" fillId="11" borderId="11" xfId="0" applyFont="1" applyFill="1" applyBorder="1" applyAlignment="1">
      <alignment horizontal="center" vertical="center" wrapText="1"/>
    </xf>
    <xf numFmtId="0" fontId="9" fillId="11" borderId="26"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8"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0" xfId="0" applyFont="1" applyFill="1" applyBorder="1" applyAlignment="1" applyProtection="1">
      <alignment horizontal="center" vertical="center" wrapText="1"/>
      <protection locked="0"/>
    </xf>
    <xf numFmtId="0" fontId="9" fillId="6" borderId="27" xfId="0" applyFont="1" applyFill="1" applyBorder="1" applyAlignment="1" applyProtection="1">
      <alignment horizontal="center" vertical="center" wrapText="1"/>
      <protection locked="0"/>
    </xf>
    <xf numFmtId="0" fontId="9" fillId="6" borderId="11" xfId="0" applyFont="1" applyFill="1" applyBorder="1" applyAlignment="1">
      <alignment horizontal="center" vertical="center" wrapText="1"/>
    </xf>
    <xf numFmtId="0" fontId="9" fillId="6" borderId="12" xfId="0" applyFont="1" applyFill="1" applyBorder="1" applyAlignment="1">
      <alignment horizontal="center" vertical="center" wrapText="1"/>
    </xf>
    <xf numFmtId="0" fontId="9" fillId="6" borderId="22" xfId="0" applyFont="1" applyFill="1" applyBorder="1" applyAlignment="1">
      <alignment horizontal="center" vertical="center" wrapText="1"/>
    </xf>
    <xf numFmtId="0" fontId="9" fillId="6" borderId="13" xfId="0" applyFont="1" applyFill="1" applyBorder="1" applyAlignment="1" applyProtection="1">
      <alignment horizontal="center" vertical="center" wrapText="1"/>
      <protection locked="0"/>
    </xf>
    <xf numFmtId="0" fontId="9" fillId="6" borderId="25" xfId="0" applyFont="1" applyFill="1" applyBorder="1" applyAlignment="1" applyProtection="1">
      <alignment horizontal="center" vertical="center" wrapText="1"/>
      <protection locked="0"/>
    </xf>
    <xf numFmtId="0" fontId="10" fillId="8" borderId="13" xfId="0" applyFont="1" applyFill="1" applyBorder="1" applyAlignment="1">
      <alignment horizontal="center" vertical="center" wrapText="1"/>
    </xf>
    <xf numFmtId="0" fontId="10" fillId="8" borderId="25" xfId="0" applyFont="1" applyFill="1" applyBorder="1" applyAlignment="1">
      <alignment horizontal="center" vertical="center" wrapText="1"/>
    </xf>
    <xf numFmtId="164" fontId="9" fillId="7" borderId="13" xfId="0" applyNumberFormat="1" applyFont="1" applyFill="1" applyBorder="1" applyAlignment="1">
      <alignment horizontal="center" vertical="center" wrapText="1"/>
    </xf>
    <xf numFmtId="164" fontId="13" fillId="0" borderId="21" xfId="0" applyNumberFormat="1" applyFont="1" applyBorder="1" applyAlignment="1">
      <alignment wrapText="1"/>
    </xf>
    <xf numFmtId="164" fontId="13" fillId="0" borderId="25" xfId="0" applyNumberFormat="1" applyFont="1" applyBorder="1" applyAlignment="1">
      <alignment wrapText="1"/>
    </xf>
    <xf numFmtId="0" fontId="10" fillId="8" borderId="8"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10" fillId="8" borderId="10" xfId="0" applyFont="1" applyFill="1" applyBorder="1" applyAlignment="1">
      <alignment horizontal="center" vertical="center" wrapText="1"/>
    </xf>
    <xf numFmtId="0" fontId="9" fillId="6" borderId="8" xfId="0" applyFont="1" applyFill="1" applyBorder="1" applyAlignment="1">
      <alignment horizontal="center" vertical="center" wrapText="1"/>
    </xf>
    <xf numFmtId="0" fontId="9" fillId="6" borderId="9"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9" fillId="13" borderId="13" xfId="0" applyFont="1" applyFill="1" applyBorder="1" applyAlignment="1">
      <alignment horizontal="center" vertical="center" wrapText="1"/>
    </xf>
    <xf numFmtId="0" fontId="9" fillId="13" borderId="25" xfId="0" applyFont="1" applyFill="1" applyBorder="1" applyAlignment="1">
      <alignment horizontal="center" vertical="center" wrapText="1"/>
    </xf>
    <xf numFmtId="0" fontId="9" fillId="6" borderId="10" xfId="0" applyFont="1" applyFill="1" applyBorder="1" applyAlignment="1">
      <alignment horizontal="center" vertical="center" wrapText="1"/>
    </xf>
    <xf numFmtId="14" fontId="10" fillId="8" borderId="13" xfId="0" applyNumberFormat="1" applyFont="1" applyFill="1" applyBorder="1" applyAlignment="1">
      <alignment horizontal="center" vertical="center" wrapText="1"/>
    </xf>
    <xf numFmtId="14" fontId="10" fillId="8" borderId="25" xfId="0" applyNumberFormat="1" applyFont="1" applyFill="1" applyBorder="1" applyAlignment="1">
      <alignment horizontal="center" vertical="center" wrapText="1"/>
    </xf>
    <xf numFmtId="0" fontId="9" fillId="6" borderId="13" xfId="0" applyFont="1" applyFill="1" applyBorder="1" applyAlignment="1">
      <alignment horizontal="center" vertical="center" wrapText="1"/>
    </xf>
    <xf numFmtId="0" fontId="9" fillId="6" borderId="25"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11" fillId="4" borderId="23" xfId="0" applyFont="1" applyFill="1" applyBorder="1" applyAlignment="1">
      <alignment horizontal="center" vertical="center" wrapText="1"/>
    </xf>
    <xf numFmtId="0" fontId="11" fillId="4" borderId="28" xfId="0" applyFont="1" applyFill="1" applyBorder="1" applyAlignment="1">
      <alignment horizontal="center" vertical="center" wrapText="1"/>
    </xf>
    <xf numFmtId="0" fontId="11" fillId="4" borderId="15" xfId="0" applyFont="1" applyFill="1" applyBorder="1" applyAlignment="1">
      <alignment horizontal="center" vertical="center" wrapText="1"/>
    </xf>
  </cellXfs>
  <cellStyles count="16">
    <cellStyle name="Millares" xfId="1" builtinId="3"/>
    <cellStyle name="Millares [0]" xfId="2" builtinId="6"/>
    <cellStyle name="Millares [0] 2" xfId="8" xr:uid="{71AAC7A9-AEB5-4AFA-BBAC-AACDAF00B094}"/>
    <cellStyle name="Millares 9" xfId="15" xr:uid="{4973E2B7-104F-461F-8046-969726320D9A}"/>
    <cellStyle name="Moneda [0]" xfId="3" builtinId="7"/>
    <cellStyle name="Moneda 2" xfId="12" xr:uid="{7B14D10E-1FEE-4981-89EE-474DCA1274BE}"/>
    <cellStyle name="Moneda 3" xfId="14" xr:uid="{E45070BB-EE24-4A71-99A4-AB59564927FD}"/>
    <cellStyle name="Normal" xfId="0" builtinId="0"/>
    <cellStyle name="Normal 10" xfId="6" xr:uid="{7903961A-AD6C-43D5-9330-A90B1D4D1776}"/>
    <cellStyle name="Normal 2 2" xfId="13" xr:uid="{66B5D4A8-4269-4500-BB6E-213C77EA0FF5}"/>
    <cellStyle name="Normal 4" xfId="11" xr:uid="{C3A142FA-3693-4E8B-9027-7913CA0E2F7F}"/>
    <cellStyle name="Normal 6" xfId="10" xr:uid="{79519BC4-72E6-4A20-84AD-BFE738C60720}"/>
    <cellStyle name="Normal 7" xfId="7" xr:uid="{FE107697-BCC5-4FBA-BFAB-AB1D6E0A056B}"/>
    <cellStyle name="Normal 8" xfId="9" xr:uid="{B95ED5A6-76D1-41B6-956C-78778A366B23}"/>
    <cellStyle name="Porcentaje" xfId="4" builtinId="5"/>
    <cellStyle name="Porcentaje 2" xfId="5" xr:uid="{8B0180C6-B35C-4153-80C9-187DFBEC0346}"/>
  </cellStyles>
  <dxfs count="81">
    <dxf>
      <font>
        <color theme="0"/>
      </font>
      <fill>
        <patternFill>
          <bgColor rgb="FF0070C0"/>
        </patternFill>
      </fill>
    </dxf>
    <dxf>
      <font>
        <color theme="0"/>
      </font>
      <fill>
        <patternFill>
          <bgColor rgb="FF0070C0"/>
        </patternFill>
      </fill>
    </dxf>
    <dxf>
      <font>
        <color theme="0"/>
      </font>
      <fill>
        <patternFill>
          <bgColor theme="8" tint="-0.24994659260841701"/>
        </patternFill>
      </fill>
    </dxf>
    <dxf>
      <font>
        <color theme="0"/>
      </font>
      <fill>
        <patternFill patternType="solid">
          <bgColor rgb="FF0070C0"/>
        </patternFill>
      </fill>
    </dxf>
    <dxf>
      <font>
        <color theme="0"/>
      </font>
      <fill>
        <patternFill>
          <bgColor rgb="FF0070C0"/>
        </patternFill>
      </fill>
    </dxf>
    <dxf>
      <font>
        <color theme="0"/>
      </font>
      <fill>
        <patternFill>
          <bgColor rgb="FF0070C0"/>
        </patternFill>
      </fill>
    </dxf>
    <dxf>
      <font>
        <color theme="0"/>
      </font>
      <fill>
        <patternFill>
          <bgColor theme="8" tint="-0.24994659260841701"/>
        </patternFill>
      </fill>
    </dxf>
    <dxf>
      <font>
        <color theme="0"/>
      </font>
      <fill>
        <patternFill patternType="solid">
          <bgColor rgb="FF0070C0"/>
        </patternFill>
      </fill>
    </dxf>
    <dxf>
      <font>
        <color theme="0"/>
      </font>
      <fill>
        <patternFill>
          <bgColor rgb="FF0070C0"/>
        </patternFill>
      </fill>
    </dxf>
    <dxf>
      <font>
        <color theme="0"/>
      </font>
      <fill>
        <patternFill>
          <bgColor rgb="FF0070C0"/>
        </patternFill>
      </fill>
    </dxf>
    <dxf>
      <font>
        <color theme="0"/>
      </font>
      <fill>
        <patternFill>
          <bgColor theme="8" tint="-0.24994659260841701"/>
        </patternFill>
      </fill>
    </dxf>
    <dxf>
      <font>
        <color theme="0"/>
      </font>
      <fill>
        <patternFill patternType="solid">
          <bgColor rgb="FF0070C0"/>
        </patternFill>
      </fill>
    </dxf>
    <dxf>
      <fill>
        <patternFill>
          <bgColor rgb="FFFF0000"/>
        </patternFill>
      </fill>
    </dxf>
    <dxf>
      <font>
        <color auto="1"/>
      </font>
      <fill>
        <patternFill>
          <bgColor rgb="FFFFC000"/>
        </patternFill>
      </fill>
    </dxf>
    <dxf>
      <fill>
        <patternFill>
          <bgColor rgb="FFFFFF00"/>
        </patternFill>
      </fill>
    </dxf>
    <dxf>
      <fill>
        <patternFill>
          <bgColor rgb="FF00B050"/>
        </patternFill>
      </fill>
    </dxf>
    <dxf>
      <font>
        <color auto="1"/>
      </font>
      <fill>
        <patternFill>
          <bgColor rgb="FF00B050"/>
        </patternFill>
      </fill>
    </dxf>
    <dxf>
      <fill>
        <patternFill>
          <bgColor rgb="FFFF0000"/>
        </patternFill>
      </fill>
    </dxf>
    <dxf>
      <font>
        <color auto="1"/>
      </font>
      <fill>
        <patternFill>
          <bgColor rgb="FFFFC000"/>
        </patternFill>
      </fill>
    </dxf>
    <dxf>
      <fill>
        <patternFill>
          <bgColor rgb="FFFFFF00"/>
        </patternFill>
      </fill>
    </dxf>
    <dxf>
      <fill>
        <patternFill>
          <bgColor rgb="FF00B050"/>
        </patternFill>
      </fill>
    </dxf>
    <dxf>
      <font>
        <color auto="1"/>
      </font>
      <fill>
        <patternFill>
          <bgColor rgb="FF00B050"/>
        </patternFill>
      </fill>
    </dxf>
    <dxf>
      <fill>
        <patternFill patternType="solid">
          <bgColor rgb="FFFF0000"/>
        </patternFill>
      </fill>
    </dxf>
    <dxf>
      <fill>
        <patternFill>
          <bgColor rgb="FFFFFF00"/>
        </patternFill>
      </fill>
    </dxf>
    <dxf>
      <fill>
        <patternFill>
          <bgColor theme="9"/>
        </patternFill>
      </fill>
    </dxf>
    <dxf>
      <fill>
        <patternFill>
          <bgColor theme="4"/>
        </patternFill>
      </fill>
    </dxf>
    <dxf>
      <fill>
        <patternFill patternType="none">
          <bgColor auto="1"/>
        </patternFill>
      </fill>
    </dxf>
    <dxf>
      <fill>
        <patternFill>
          <bgColor rgb="FFEE12B4"/>
        </patternFill>
      </fill>
    </dxf>
    <dxf>
      <fill>
        <patternFill patternType="solid">
          <bgColor rgb="FFFF0000"/>
        </patternFill>
      </fill>
    </dxf>
    <dxf>
      <fill>
        <patternFill>
          <bgColor rgb="FFFFFF00"/>
        </patternFill>
      </fill>
    </dxf>
    <dxf>
      <fill>
        <patternFill>
          <bgColor theme="9"/>
        </patternFill>
      </fill>
    </dxf>
    <dxf>
      <fill>
        <patternFill>
          <bgColor theme="4"/>
        </patternFill>
      </fill>
    </dxf>
    <dxf>
      <fill>
        <patternFill patternType="none">
          <bgColor auto="1"/>
        </patternFill>
      </fill>
    </dxf>
    <dxf>
      <fill>
        <patternFill>
          <bgColor rgb="FFEE12B4"/>
        </patternFill>
      </fill>
    </dxf>
    <dxf>
      <fill>
        <patternFill>
          <bgColor rgb="FFFF0000"/>
        </patternFill>
      </fill>
    </dxf>
    <dxf>
      <font>
        <color auto="1"/>
      </font>
      <fill>
        <patternFill>
          <bgColor rgb="FFFFC000"/>
        </patternFill>
      </fill>
    </dxf>
    <dxf>
      <fill>
        <patternFill>
          <bgColor rgb="FFFFFF00"/>
        </patternFill>
      </fill>
    </dxf>
    <dxf>
      <fill>
        <patternFill>
          <bgColor rgb="FF00B050"/>
        </patternFill>
      </fill>
    </dxf>
    <dxf>
      <font>
        <color auto="1"/>
      </font>
      <fill>
        <patternFill>
          <bgColor rgb="FF00B050"/>
        </patternFill>
      </fill>
    </dxf>
    <dxf>
      <fill>
        <patternFill>
          <bgColor rgb="FFFF0000"/>
        </patternFill>
      </fill>
    </dxf>
    <dxf>
      <font>
        <color auto="1"/>
      </font>
      <fill>
        <patternFill>
          <bgColor rgb="FFFFC000"/>
        </patternFill>
      </fill>
    </dxf>
    <dxf>
      <fill>
        <patternFill>
          <bgColor rgb="FFFFFF00"/>
        </patternFill>
      </fill>
    </dxf>
    <dxf>
      <fill>
        <patternFill>
          <bgColor rgb="FF00B050"/>
        </patternFill>
      </fill>
    </dxf>
    <dxf>
      <font>
        <color auto="1"/>
      </font>
      <fill>
        <patternFill>
          <bgColor rgb="FF00B050"/>
        </patternFill>
      </fill>
    </dxf>
    <dxf>
      <font>
        <color theme="0"/>
      </font>
      <fill>
        <patternFill>
          <bgColor theme="8" tint="-0.24994659260841701"/>
        </patternFill>
      </fill>
    </dxf>
    <dxf>
      <fill>
        <patternFill>
          <bgColor rgb="FF0070C0"/>
        </patternFill>
      </fill>
      <border>
        <vertical/>
        <horizontal/>
      </border>
    </dxf>
    <dxf>
      <fill>
        <patternFill patternType="solid">
          <bgColor rgb="FF0070C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auto="1"/>
      </font>
      <fill>
        <patternFill>
          <bgColor rgb="FFFFC000"/>
        </patternFill>
      </fill>
    </dxf>
    <dxf>
      <fill>
        <patternFill>
          <bgColor rgb="FFFFFF00"/>
        </patternFill>
      </fill>
    </dxf>
    <dxf>
      <fill>
        <patternFill>
          <bgColor rgb="FF00B050"/>
        </patternFill>
      </fill>
    </dxf>
    <dxf>
      <font>
        <color auto="1"/>
      </font>
      <fill>
        <patternFill>
          <bgColor rgb="FF00B050"/>
        </patternFill>
      </fill>
    </dxf>
    <dxf>
      <fill>
        <patternFill>
          <bgColor rgb="FFFF0000"/>
        </patternFill>
      </fill>
    </dxf>
    <dxf>
      <font>
        <color auto="1"/>
      </font>
      <fill>
        <patternFill>
          <bgColor rgb="FFFFC000"/>
        </patternFill>
      </fill>
    </dxf>
    <dxf>
      <fill>
        <patternFill>
          <bgColor rgb="FFFFFF00"/>
        </patternFill>
      </fill>
    </dxf>
    <dxf>
      <fill>
        <patternFill>
          <bgColor rgb="FF00B050"/>
        </patternFill>
      </fill>
    </dxf>
    <dxf>
      <font>
        <color auto="1"/>
      </font>
      <fill>
        <patternFill>
          <bgColor rgb="FF00B050"/>
        </patternFill>
      </fill>
    </dxf>
    <dxf>
      <fill>
        <patternFill patternType="solid">
          <bgColor rgb="FFFF0000"/>
        </patternFill>
      </fill>
    </dxf>
    <dxf>
      <fill>
        <patternFill>
          <bgColor rgb="FFFFFF00"/>
        </patternFill>
      </fill>
    </dxf>
    <dxf>
      <fill>
        <patternFill>
          <bgColor theme="9"/>
        </patternFill>
      </fill>
    </dxf>
    <dxf>
      <fill>
        <patternFill>
          <bgColor theme="4"/>
        </patternFill>
      </fill>
    </dxf>
    <dxf>
      <fill>
        <patternFill patternType="none">
          <bgColor auto="1"/>
        </patternFill>
      </fill>
    </dxf>
    <dxf>
      <fill>
        <patternFill>
          <bgColor rgb="FFEE12B4"/>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50" baseline="0">
                <a:solidFill>
                  <a:schemeClr val="tx1">
                    <a:lumMod val="65000"/>
                    <a:lumOff val="35000"/>
                  </a:schemeClr>
                </a:solidFill>
                <a:latin typeface="+mn-lt"/>
                <a:ea typeface="+mn-ea"/>
                <a:cs typeface="+mn-cs"/>
              </a:defRPr>
            </a:pPr>
            <a:r>
              <a:rPr lang="en-US"/>
              <a:t>Promedio de avance </a:t>
            </a:r>
            <a:r>
              <a:rPr lang="en-US" sz="1800" b="1" i="0" u="none" strike="noStrike" cap="all" baseline="0">
                <a:effectLst/>
              </a:rPr>
              <a:t>en el cuatrienio </a:t>
            </a:r>
            <a:r>
              <a:rPr lang="en-US"/>
              <a:t>de los OBJETIVOS SEGÚN PRIORIDADES</a:t>
            </a:r>
          </a:p>
        </c:rich>
      </c:tx>
      <c:overlay val="0"/>
      <c:spPr>
        <a:noFill/>
        <a:ln>
          <a:noFill/>
        </a:ln>
        <a:effectLst/>
      </c:spPr>
      <c:txPr>
        <a:bodyPr rot="0" spcFirstLastPara="1" vertOverflow="ellipsis" vert="horz" wrap="square" anchor="ctr" anchorCtr="1"/>
        <a:lstStyle/>
        <a:p>
          <a:pPr>
            <a:defRPr sz="1800" b="1" i="0" u="none" strike="noStrike" kern="1200" cap="all" spc="50" baseline="0">
              <a:solidFill>
                <a:schemeClr val="tx1">
                  <a:lumMod val="65000"/>
                  <a:lumOff val="35000"/>
                </a:schemeClr>
              </a:solidFill>
              <a:latin typeface="+mn-lt"/>
              <a:ea typeface="+mn-ea"/>
              <a:cs typeface="+mn-cs"/>
            </a:defRPr>
          </a:pPr>
          <a:endParaRPr lang="es-CO"/>
        </a:p>
      </c:txPr>
    </c:title>
    <c:autoTitleDeleted val="0"/>
    <c:plotArea>
      <c:layout/>
      <c:barChart>
        <c:barDir val="bar"/>
        <c:grouping val="clustered"/>
        <c:varyColors val="0"/>
        <c:ser>
          <c:idx val="0"/>
          <c:order val="0"/>
          <c:tx>
            <c:strRef>
              <c:f>Avances!$AB$16:$AB$17</c:f>
              <c:strCache>
                <c:ptCount val="2"/>
                <c:pt idx="0">
                  <c:v>Promedio de avance de las prioridades</c:v>
                </c:pt>
                <c:pt idx="1">
                  <c:v>Avance prioridad</c:v>
                </c:pt>
              </c:strCache>
            </c:strRef>
          </c:tx>
          <c:spPr>
            <a:gradFill flip="none" rotWithShape="1">
              <a:gsLst>
                <a:gs pos="0">
                  <a:schemeClr val="accent1"/>
                </a:gs>
                <a:gs pos="75000">
                  <a:schemeClr val="accent1">
                    <a:lumMod val="60000"/>
                    <a:lumOff val="40000"/>
                  </a:schemeClr>
                </a:gs>
                <a:gs pos="51000">
                  <a:schemeClr val="accent1">
                    <a:alpha val="75000"/>
                  </a:schemeClr>
                </a:gs>
                <a:gs pos="100000">
                  <a:schemeClr val="accent1">
                    <a:lumMod val="20000"/>
                    <a:lumOff val="80000"/>
                    <a:alpha val="15000"/>
                  </a:schemeClr>
                </a:gs>
              </a:gsLst>
              <a:lin ang="10800000" scaled="1"/>
              <a:tileRect/>
            </a:gradFill>
            <a:ln>
              <a:noFill/>
            </a:ln>
            <a:effectLst/>
          </c:spPr>
          <c:invertIfNegative val="0"/>
          <c:dPt>
            <c:idx val="0"/>
            <c:invertIfNegative val="0"/>
            <c:bubble3D val="0"/>
            <c:spPr>
              <a:solidFill>
                <a:schemeClr val="accent6"/>
              </a:solidFill>
              <a:ln>
                <a:noFill/>
              </a:ln>
              <a:effectLst/>
            </c:spPr>
            <c:extLst>
              <c:ext xmlns:c16="http://schemas.microsoft.com/office/drawing/2014/chart" uri="{C3380CC4-5D6E-409C-BE32-E72D297353CC}">
                <c16:uniqueId val="{00000001-A8AD-4FC4-8562-18491D6E9951}"/>
              </c:ext>
            </c:extLst>
          </c:dPt>
          <c:dPt>
            <c:idx val="1"/>
            <c:invertIfNegative val="0"/>
            <c:bubble3D val="0"/>
            <c:spPr>
              <a:solidFill>
                <a:schemeClr val="accent6"/>
              </a:solidFill>
              <a:ln>
                <a:noFill/>
              </a:ln>
              <a:effectLst/>
            </c:spPr>
            <c:extLst>
              <c:ext xmlns:c16="http://schemas.microsoft.com/office/drawing/2014/chart" uri="{C3380CC4-5D6E-409C-BE32-E72D297353CC}">
                <c16:uniqueId val="{00000003-A8AD-4FC4-8562-18491D6E995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5-A8AD-4FC4-8562-18491D6E9951}"/>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7-A8AD-4FC4-8562-18491D6E9951}"/>
              </c:ext>
            </c:extLst>
          </c:dPt>
          <c:dPt>
            <c:idx val="4"/>
            <c:invertIfNegative val="0"/>
            <c:bubble3D val="0"/>
            <c:spPr>
              <a:solidFill>
                <a:srgbClr val="FFC000"/>
              </a:solidFill>
              <a:ln>
                <a:noFill/>
              </a:ln>
              <a:effectLst/>
            </c:spPr>
            <c:extLst>
              <c:ext xmlns:c16="http://schemas.microsoft.com/office/drawing/2014/chart" uri="{C3380CC4-5D6E-409C-BE32-E72D297353CC}">
                <c16:uniqueId val="{00000009-A8AD-4FC4-8562-18491D6E9951}"/>
              </c:ext>
            </c:extLst>
          </c:dPt>
          <c:dPt>
            <c:idx val="5"/>
            <c:invertIfNegative val="0"/>
            <c:bubble3D val="0"/>
            <c:spPr>
              <a:solidFill>
                <a:srgbClr val="FFC000"/>
              </a:solidFill>
              <a:ln>
                <a:noFill/>
              </a:ln>
              <a:effectLst/>
            </c:spPr>
            <c:extLst>
              <c:ext xmlns:c16="http://schemas.microsoft.com/office/drawing/2014/chart" uri="{C3380CC4-5D6E-409C-BE32-E72D297353CC}">
                <c16:uniqueId val="{0000000B-A8AD-4FC4-8562-18491D6E9951}"/>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Avances!$B$18:$B$23</c:f>
              <c:strCache>
                <c:ptCount val="6"/>
                <c:pt idx="0">
                  <c:v>1. Garantizar la seguridad jurídica y la efectiva divulgación normativa de las ramas del poder público</c:v>
                </c:pt>
                <c:pt idx="1">
                  <c:v>2. Propiciar la seguridad y convivencia ciudadana, el orden público, así como la atención y control en situaciones que vulneren o amenacen a la población</c:v>
                </c:pt>
                <c:pt idx="2">
                  <c:v>3. Fortalecer la articulación entre la Nación y el territorio, promoviendo la gobernabilidad, la democracia, el respeto por la libertad de cultos, la participación social, política y comunitaria</c:v>
                </c:pt>
                <c:pt idx="3">
                  <c:v>4. Promover y proteger los derechos humanos, especialmente la vida, la libertad, la seguridad, así como los derechos de autor y conexos, fundamentados en la cultura de legalidad y emprendimiento</c:v>
                </c:pt>
                <c:pt idx="4">
                  <c:v>5. Fortalecer el diálogo social e intercultural Estado – Comunidades, garantizando el derecho fundamental a la consulta previa y promoviendo estrategias que contribuyan a la equidad y el desarrollo de los pueblos indígenas, Rrom; y comunidades Negras, Afro</c:v>
                </c:pt>
                <c:pt idx="5">
                  <c:v>6. Fortalecer la gestión y desempeño del Sector Interior</c:v>
                </c:pt>
              </c:strCache>
            </c:strRef>
          </c:cat>
          <c:val>
            <c:numRef>
              <c:f>Avances!$AB$18:$AB$23</c:f>
              <c:numCache>
                <c:formatCode>0.0%</c:formatCode>
                <c:ptCount val="6"/>
                <c:pt idx="0">
                  <c:v>0.83333666666666673</c:v>
                </c:pt>
                <c:pt idx="1">
                  <c:v>0.9283879100529101</c:v>
                </c:pt>
                <c:pt idx="2">
                  <c:v>1.0000100000000001</c:v>
                </c:pt>
                <c:pt idx="3">
                  <c:v>0.78533987755102053</c:v>
                </c:pt>
                <c:pt idx="4">
                  <c:v>0.73015873015873023</c:v>
                </c:pt>
                <c:pt idx="5">
                  <c:v>0.54672595867489493</c:v>
                </c:pt>
              </c:numCache>
            </c:numRef>
          </c:val>
          <c:extLst>
            <c:ext xmlns:c16="http://schemas.microsoft.com/office/drawing/2014/chart" uri="{C3380CC4-5D6E-409C-BE32-E72D297353CC}">
              <c16:uniqueId val="{0000000C-A8AD-4FC4-8562-18491D6E9951}"/>
            </c:ext>
          </c:extLst>
        </c:ser>
        <c:dLbls>
          <c:showLegendKey val="0"/>
          <c:showVal val="1"/>
          <c:showCatName val="0"/>
          <c:showSerName val="0"/>
          <c:showPercent val="0"/>
          <c:showBubbleSize val="0"/>
        </c:dLbls>
        <c:gapWidth val="150"/>
        <c:overlap val="-25"/>
        <c:axId val="101262256"/>
        <c:axId val="101261080"/>
      </c:barChart>
      <c:catAx>
        <c:axId val="101262256"/>
        <c:scaling>
          <c:orientation val="minMax"/>
        </c:scaling>
        <c:delete val="0"/>
        <c:axPos val="l"/>
        <c:numFmt formatCode="General" sourceLinked="1"/>
        <c:majorTickMark val="none"/>
        <c:minorTickMark val="none"/>
        <c:tickLblPos val="nextTo"/>
        <c:spPr>
          <a:noFill/>
          <a:ln w="19050" cap="flat" cmpd="sng" algn="ctr">
            <a:solidFill>
              <a:schemeClr val="tx1">
                <a:lumMod val="15000"/>
                <a:lumOff val="85000"/>
              </a:schemeClr>
            </a:solidFill>
            <a:round/>
            <a:headEnd type="none" w="sm" len="sm"/>
            <a:tailEnd type="none" w="sm" len="sm"/>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crossAx val="101261080"/>
        <c:crosses val="autoZero"/>
        <c:auto val="1"/>
        <c:lblAlgn val="ctr"/>
        <c:lblOffset val="100"/>
        <c:noMultiLvlLbl val="0"/>
      </c:catAx>
      <c:valAx>
        <c:axId val="101261080"/>
        <c:scaling>
          <c:orientation val="minMax"/>
        </c:scaling>
        <c:delete val="1"/>
        <c:axPos val="b"/>
        <c:numFmt formatCode="0.0%" sourceLinked="1"/>
        <c:majorTickMark val="none"/>
        <c:minorTickMark val="none"/>
        <c:tickLblPos val="nextTo"/>
        <c:crossAx val="10126225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b="1" i="0" u="none" strike="noStrike" kern="1200" baseline="0">
                <a:solidFill>
                  <a:schemeClr val="dk1">
                    <a:lumMod val="65000"/>
                    <a:lumOff val="35000"/>
                  </a:schemeClr>
                </a:solidFill>
                <a:effectLst/>
                <a:latin typeface="+mn-lt"/>
                <a:ea typeface="+mn-ea"/>
                <a:cs typeface="+mn-cs"/>
              </a:defRPr>
            </a:pPr>
            <a:r>
              <a:rPr lang="en-US" b="1"/>
              <a:t>PROMEDIO DE AVANCE</a:t>
            </a:r>
            <a:r>
              <a:rPr lang="en-US" b="1" baseline="0"/>
              <a:t> EN EL CUATRIENIO DE LA ENTIDAD SEGÚN PRIORIDADES</a:t>
            </a:r>
          </a:p>
        </c:rich>
      </c:tx>
      <c:overlay val="0"/>
      <c:spPr>
        <a:noFill/>
        <a:ln>
          <a:noFill/>
        </a:ln>
        <a:effectLst/>
      </c:spPr>
      <c:txPr>
        <a:bodyPr rot="0" spcFirstLastPara="1" vertOverflow="ellipsis" vert="horz" wrap="square" anchor="ctr" anchorCtr="1"/>
        <a:lstStyle/>
        <a:p>
          <a:pPr>
            <a:defRPr b="1" i="0" u="none" strike="noStrike" kern="1200" baseline="0">
              <a:solidFill>
                <a:schemeClr val="dk1">
                  <a:lumMod val="65000"/>
                  <a:lumOff val="35000"/>
                </a:schemeClr>
              </a:solidFill>
              <a:effectLst/>
              <a:latin typeface="+mn-lt"/>
              <a:ea typeface="+mn-ea"/>
              <a:cs typeface="+mn-cs"/>
            </a:defRPr>
          </a:pPr>
          <a:endParaRPr lang="es-CO"/>
        </a:p>
      </c:txPr>
    </c:title>
    <c:autoTitleDeleted val="0"/>
    <c:plotArea>
      <c:layout/>
      <c:barChart>
        <c:barDir val="col"/>
        <c:grouping val="clustered"/>
        <c:varyColors val="0"/>
        <c:ser>
          <c:idx val="0"/>
          <c:order val="0"/>
          <c:tx>
            <c:strRef>
              <c:f>Avances!$AB$28:$AB$29</c:f>
              <c:strCache>
                <c:ptCount val="2"/>
                <c:pt idx="0">
                  <c:v>Promedio de avance de las prioridades</c:v>
                </c:pt>
                <c:pt idx="1">
                  <c:v>Avance prioridad</c:v>
                </c:pt>
              </c:strCache>
            </c:strRef>
          </c:tx>
          <c:spPr>
            <a:gradFill>
              <a:gsLst>
                <a:gs pos="0">
                  <a:schemeClr val="accent6"/>
                </a:gs>
                <a:gs pos="100000">
                  <a:schemeClr val="accent6">
                    <a:lumMod val="84000"/>
                  </a:schemeClr>
                </a:gs>
              </a:gsLst>
              <a:lin ang="5400000" scaled="1"/>
            </a:gradFill>
            <a:ln>
              <a:noFill/>
            </a:ln>
            <a:effectLst>
              <a:outerShdw blurRad="76200" dir="18900000" sy="23000" kx="-1200000" algn="bl" rotWithShape="0">
                <a:prstClr val="black">
                  <a:alpha val="20000"/>
                </a:prstClr>
              </a:outerShdw>
            </a:effectLst>
          </c:spPr>
          <c:invertIfNegative val="0"/>
          <c:dPt>
            <c:idx val="0"/>
            <c:invertIfNegative val="0"/>
            <c:bubble3D val="0"/>
            <c:spPr>
              <a:solidFill>
                <a:srgbClr val="FFC000"/>
              </a:solidFill>
              <a:ln>
                <a:noFill/>
              </a:ln>
              <a:effectLst>
                <a:outerShdw blurRad="76200" dir="18900000" sy="23000" kx="-1200000" algn="bl" rotWithShape="0">
                  <a:prstClr val="black">
                    <a:alpha val="20000"/>
                  </a:prstClr>
                </a:outerShdw>
              </a:effectLst>
            </c:spPr>
            <c:extLst>
              <c:ext xmlns:c16="http://schemas.microsoft.com/office/drawing/2014/chart" uri="{C3380CC4-5D6E-409C-BE32-E72D297353CC}">
                <c16:uniqueId val="{00000001-BDED-44AF-B166-FD088AA098C8}"/>
              </c:ext>
            </c:extLst>
          </c:dPt>
          <c:dPt>
            <c:idx val="1"/>
            <c:invertIfNegative val="0"/>
            <c:bubble3D val="0"/>
            <c:extLst>
              <c:ext xmlns:c16="http://schemas.microsoft.com/office/drawing/2014/chart" uri="{C3380CC4-5D6E-409C-BE32-E72D297353CC}">
                <c16:uniqueId val="{00000002-BDED-44AF-B166-FD088AA098C8}"/>
              </c:ext>
            </c:extLst>
          </c:dPt>
          <c:dPt>
            <c:idx val="2"/>
            <c:invertIfNegative val="0"/>
            <c:bubble3D val="0"/>
            <c:extLst>
              <c:ext xmlns:c16="http://schemas.microsoft.com/office/drawing/2014/chart" uri="{C3380CC4-5D6E-409C-BE32-E72D297353CC}">
                <c16:uniqueId val="{00000003-BDED-44AF-B166-FD088AA098C8}"/>
              </c:ext>
            </c:extLst>
          </c:dPt>
          <c:dPt>
            <c:idx val="3"/>
            <c:invertIfNegative val="0"/>
            <c:bubble3D val="0"/>
            <c:spPr>
              <a:solidFill>
                <a:srgbClr val="FFC000"/>
              </a:solidFill>
              <a:ln>
                <a:noFill/>
              </a:ln>
              <a:effectLst>
                <a:outerShdw blurRad="76200" dir="18900000" sy="23000" kx="-1200000" algn="bl" rotWithShape="0">
                  <a:prstClr val="black">
                    <a:alpha val="20000"/>
                  </a:prstClr>
                </a:outerShdw>
              </a:effectLst>
            </c:spPr>
            <c:extLst>
              <c:ext xmlns:c16="http://schemas.microsoft.com/office/drawing/2014/chart" uri="{C3380CC4-5D6E-409C-BE32-E72D297353CC}">
                <c16:uniqueId val="{00000005-BDED-44AF-B166-FD088AA098C8}"/>
              </c:ext>
            </c:extLst>
          </c:dPt>
          <c:dPt>
            <c:idx val="4"/>
            <c:invertIfNegative val="0"/>
            <c:bubble3D val="0"/>
            <c:extLst>
              <c:ext xmlns:c16="http://schemas.microsoft.com/office/drawing/2014/chart" uri="{C3380CC4-5D6E-409C-BE32-E72D297353CC}">
                <c16:uniqueId val="{00000006-BDED-44AF-B166-FD088AA098C8}"/>
              </c:ext>
            </c:extLst>
          </c:dPt>
          <c:dPt>
            <c:idx val="5"/>
            <c:invertIfNegative val="0"/>
            <c:bubble3D val="0"/>
            <c:spPr>
              <a:solidFill>
                <a:srgbClr val="FFC000"/>
              </a:solidFill>
              <a:ln>
                <a:noFill/>
              </a:ln>
              <a:effectLst>
                <a:outerShdw blurRad="76200" dir="18900000" sy="23000" kx="-1200000" algn="bl" rotWithShape="0">
                  <a:prstClr val="black">
                    <a:alpha val="20000"/>
                  </a:prstClr>
                </a:outerShdw>
              </a:effectLst>
            </c:spPr>
            <c:extLst>
              <c:ext xmlns:c16="http://schemas.microsoft.com/office/drawing/2014/chart" uri="{C3380CC4-5D6E-409C-BE32-E72D297353CC}">
                <c16:uniqueId val="{00000008-BDED-44AF-B166-FD088AA098C8}"/>
              </c:ext>
            </c:extLst>
          </c:dPt>
          <c:dLbls>
            <c:dLbl>
              <c:idx val="5"/>
              <c:layout>
                <c:manualLayout>
                  <c:x val="3.9243175279642384E-3"/>
                  <c:y val="0.19344654429893179"/>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DED-44AF-B166-FD088AA098C8}"/>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ysClr val="windowText" lastClr="000000"/>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Avances!$B$30:$B$35</c:f>
              <c:strCache>
                <c:ptCount val="6"/>
                <c:pt idx="0">
                  <c:v>Corporación Nasa Kiwe</c:v>
                </c:pt>
                <c:pt idx="1">
                  <c:v>Dirección Nacional de Bomberos</c:v>
                </c:pt>
                <c:pt idx="2">
                  <c:v>Dirección Nacional de Derechos de Autor</c:v>
                </c:pt>
                <c:pt idx="3">
                  <c:v>Imprenta Nacional de Colombia</c:v>
                </c:pt>
                <c:pt idx="4">
                  <c:v>Ministerio del Interior</c:v>
                </c:pt>
                <c:pt idx="5">
                  <c:v>Unidad Nacional de Protección</c:v>
                </c:pt>
              </c:strCache>
            </c:strRef>
          </c:cat>
          <c:val>
            <c:numRef>
              <c:f>Avances!$AB$30:$AB$35</c:f>
              <c:numCache>
                <c:formatCode>0.0%</c:formatCode>
                <c:ptCount val="6"/>
                <c:pt idx="0">
                  <c:v>0.62222222222222223</c:v>
                </c:pt>
                <c:pt idx="1">
                  <c:v>0.88343915343915347</c:v>
                </c:pt>
                <c:pt idx="2">
                  <c:v>0.84680666666666671</c:v>
                </c:pt>
                <c:pt idx="3">
                  <c:v>0.5625</c:v>
                </c:pt>
                <c:pt idx="4">
                  <c:v>0.92302970917970906</c:v>
                </c:pt>
                <c:pt idx="5">
                  <c:v>0.57966211868577222</c:v>
                </c:pt>
              </c:numCache>
            </c:numRef>
          </c:val>
          <c:extLst>
            <c:ext xmlns:c16="http://schemas.microsoft.com/office/drawing/2014/chart" uri="{C3380CC4-5D6E-409C-BE32-E72D297353CC}">
              <c16:uniqueId val="{00000009-BDED-44AF-B166-FD088AA098C8}"/>
            </c:ext>
          </c:extLst>
        </c:ser>
        <c:dLbls>
          <c:dLblPos val="inEnd"/>
          <c:showLegendKey val="0"/>
          <c:showVal val="1"/>
          <c:showCatName val="0"/>
          <c:showSerName val="0"/>
          <c:showPercent val="0"/>
          <c:showBubbleSize val="0"/>
        </c:dLbls>
        <c:gapWidth val="41"/>
        <c:axId val="101256376"/>
        <c:axId val="101262648"/>
      </c:barChart>
      <c:catAx>
        <c:axId val="10125637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dk1">
                    <a:lumMod val="65000"/>
                    <a:lumOff val="35000"/>
                  </a:schemeClr>
                </a:solidFill>
                <a:effectLst/>
                <a:latin typeface="+mn-lt"/>
                <a:ea typeface="+mn-ea"/>
                <a:cs typeface="+mn-cs"/>
              </a:defRPr>
            </a:pPr>
            <a:endParaRPr lang="es-CO"/>
          </a:p>
        </c:txPr>
        <c:crossAx val="101262648"/>
        <c:crosses val="autoZero"/>
        <c:auto val="1"/>
        <c:lblAlgn val="ctr"/>
        <c:lblOffset val="100"/>
        <c:noMultiLvlLbl val="0"/>
      </c:catAx>
      <c:valAx>
        <c:axId val="101262648"/>
        <c:scaling>
          <c:orientation val="minMax"/>
        </c:scaling>
        <c:delete val="1"/>
        <c:axPos val="l"/>
        <c:numFmt formatCode="0.0%" sourceLinked="1"/>
        <c:majorTickMark val="none"/>
        <c:minorTickMark val="none"/>
        <c:tickLblPos val="nextTo"/>
        <c:crossAx val="101256376"/>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3">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9050" cap="flat" cmpd="sng" algn="ctr">
        <a:solidFill>
          <a:schemeClr val="tx1">
            <a:lumMod val="15000"/>
            <a:lumOff val="85000"/>
          </a:schemeClr>
        </a:solidFill>
        <a:round/>
        <a:headEnd type="none" w="sm" len="sm"/>
        <a:tailEnd type="none" w="sm" len="sm"/>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gradFill flip="none" rotWithShape="1">
        <a:gsLst>
          <a:gs pos="0">
            <a:schemeClr val="phClr"/>
          </a:gs>
          <a:gs pos="75000">
            <a:schemeClr val="phClr">
              <a:lumMod val="60000"/>
              <a:lumOff val="40000"/>
            </a:schemeClr>
          </a:gs>
          <a:gs pos="51000">
            <a:schemeClr val="phClr">
              <a:alpha val="75000"/>
            </a:schemeClr>
          </a:gs>
          <a:gs pos="100000">
            <a:schemeClr val="phClr">
              <a:lumMod val="20000"/>
              <a:lumOff val="80000"/>
              <a:alpha val="15000"/>
            </a:schemeClr>
          </a:gs>
        </a:gsLst>
        <a:lin ang="10800000" scaled="1"/>
        <a:tileRect/>
      </a:gradFill>
    </cs:spPr>
  </cs:dataPoint>
  <cs:dataPoint3D>
    <cs:lnRef idx="0"/>
    <cs:fillRef idx="0">
      <cs:styleClr val="auto"/>
    </cs:fillRef>
    <cs:effectRef idx="0"/>
    <cs:fontRef idx="minor">
      <a:schemeClr val="dk1"/>
    </cs:fontRef>
    <cs:spPr>
      <a:gradFill flip="none" rotWithShape="1">
        <a:gsLst>
          <a:gs pos="0">
            <a:schemeClr val="phClr"/>
          </a:gs>
          <a:gs pos="75000">
            <a:schemeClr val="phClr">
              <a:lumMod val="60000"/>
              <a:lumOff val="40000"/>
            </a:schemeClr>
          </a:gs>
          <a:gs pos="51000">
            <a:schemeClr val="phClr">
              <a:alpha val="75000"/>
            </a:schemeClr>
          </a:gs>
          <a:gs pos="100000">
            <a:schemeClr val="phClr">
              <a:lumMod val="20000"/>
              <a:lumOff val="80000"/>
              <a:alpha val="15000"/>
            </a:schemeClr>
          </a:gs>
        </a:gsLst>
        <a:lin ang="10800000" scaled="1"/>
        <a:tileRect/>
      </a:gradFill>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a:gsLst>
          <a:gs pos="0">
            <a:schemeClr val="phClr"/>
          </a:gs>
          <a:gs pos="46000">
            <a:schemeClr val="phClr"/>
          </a:gs>
          <a:gs pos="100000">
            <a:schemeClr val="phClr">
              <a:lumMod val="20000"/>
              <a:lumOff val="80000"/>
              <a:alpha val="0"/>
            </a:schemeClr>
          </a:gs>
        </a:gsLst>
        <a:path path="circle">
          <a:fillToRect l="50000" t="-80000" r="50000" b="180000"/>
        </a:path>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99000">
              <a:schemeClr val="tx1">
                <a:lumMod val="25000"/>
                <a:lumOff val="75000"/>
              </a:schemeClr>
            </a:gs>
            <a:gs pos="0">
              <a:schemeClr val="tx1">
                <a:lumMod val="15000"/>
                <a:lumOff val="8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tx1">
                <a:lumMod val="15000"/>
                <a:lumOff val="85000"/>
              </a:schemeClr>
            </a:gs>
            <a:gs pos="0">
              <a:schemeClr val="tx1">
                <a:lumMod val="5000"/>
                <a:lumOff val="95000"/>
              </a:schemeClr>
            </a:gs>
          </a:gsLst>
          <a:lin ang="5400000" scaled="0"/>
        </a:gra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55429</xdr:colOff>
      <xdr:row>0</xdr:row>
      <xdr:rowOff>76111</xdr:rowOff>
    </xdr:from>
    <xdr:to>
      <xdr:col>1</xdr:col>
      <xdr:colOff>1889125</xdr:colOff>
      <xdr:row>2</xdr:row>
      <xdr:rowOff>16201</xdr:rowOff>
    </xdr:to>
    <xdr:pic>
      <xdr:nvPicPr>
        <xdr:cNvPr id="2" name="Imagen 4" descr="Logo Ministerio del Interior">
          <a:extLst>
            <a:ext uri="{FF2B5EF4-FFF2-40B4-BE49-F238E27FC236}">
              <a16:creationId xmlns:a16="http://schemas.microsoft.com/office/drawing/2014/main" id="{08F97C00-363B-4C4D-A8B9-B7E494494C7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5929" y="76111"/>
          <a:ext cx="1833696" cy="492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32</xdr:col>
      <xdr:colOff>163285</xdr:colOff>
      <xdr:row>14</xdr:row>
      <xdr:rowOff>163286</xdr:rowOff>
    </xdr:from>
    <xdr:to>
      <xdr:col>39</xdr:col>
      <xdr:colOff>408215</xdr:colOff>
      <xdr:row>23</xdr:row>
      <xdr:rowOff>190500</xdr:rowOff>
    </xdr:to>
    <xdr:graphicFrame macro="">
      <xdr:nvGraphicFramePr>
        <xdr:cNvPr id="3" name="Gráfico 2">
          <a:extLst>
            <a:ext uri="{FF2B5EF4-FFF2-40B4-BE49-F238E27FC236}">
              <a16:creationId xmlns:a16="http://schemas.microsoft.com/office/drawing/2014/main" id="{F710789F-0C59-457F-B98C-5342B12889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32</xdr:col>
      <xdr:colOff>213178</xdr:colOff>
      <xdr:row>25</xdr:row>
      <xdr:rowOff>97973</xdr:rowOff>
    </xdr:from>
    <xdr:to>
      <xdr:col>39</xdr:col>
      <xdr:colOff>507999</xdr:colOff>
      <xdr:row>39</xdr:row>
      <xdr:rowOff>117929</xdr:rowOff>
    </xdr:to>
    <xdr:graphicFrame macro="">
      <xdr:nvGraphicFramePr>
        <xdr:cNvPr id="4" name="Gráfico 3">
          <a:extLst>
            <a:ext uri="{FF2B5EF4-FFF2-40B4-BE49-F238E27FC236}">
              <a16:creationId xmlns:a16="http://schemas.microsoft.com/office/drawing/2014/main" id="{243C24AC-061E-4935-BD73-BE2EBCDF03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26988</xdr:colOff>
      <xdr:row>34</xdr:row>
      <xdr:rowOff>103188</xdr:rowOff>
    </xdr:from>
    <xdr:to>
      <xdr:col>3</xdr:col>
      <xdr:colOff>174625</xdr:colOff>
      <xdr:row>34</xdr:row>
      <xdr:rowOff>254000</xdr:rowOff>
    </xdr:to>
    <xdr:sp macro="" textlink="">
      <xdr:nvSpPr>
        <xdr:cNvPr id="5" name="Elipse 4">
          <a:extLst>
            <a:ext uri="{FF2B5EF4-FFF2-40B4-BE49-F238E27FC236}">
              <a16:creationId xmlns:a16="http://schemas.microsoft.com/office/drawing/2014/main" id="{5EF7F740-7507-4BF0-B120-D3E08376C666}"/>
            </a:ext>
          </a:extLst>
        </xdr:cNvPr>
        <xdr:cNvSpPr/>
      </xdr:nvSpPr>
      <xdr:spPr>
        <a:xfrm>
          <a:off x="3979863" y="13971588"/>
          <a:ext cx="147637" cy="150812"/>
        </a:xfrm>
        <a:prstGeom prst="ellipse">
          <a:avLst/>
        </a:prstGeom>
        <a:solidFill>
          <a:srgbClr val="E26714"/>
        </a:solidFill>
        <a:ln>
          <a:solidFill>
            <a:srgbClr val="E2671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3</xdr:col>
      <xdr:colOff>73024</xdr:colOff>
      <xdr:row>20</xdr:row>
      <xdr:rowOff>495300</xdr:rowOff>
    </xdr:from>
    <xdr:to>
      <xdr:col>3</xdr:col>
      <xdr:colOff>158749</xdr:colOff>
      <xdr:row>20</xdr:row>
      <xdr:rowOff>571500</xdr:rowOff>
    </xdr:to>
    <xdr:sp macro="" textlink="">
      <xdr:nvSpPr>
        <xdr:cNvPr id="6" name="Elipse 5">
          <a:extLst>
            <a:ext uri="{FF2B5EF4-FFF2-40B4-BE49-F238E27FC236}">
              <a16:creationId xmlns:a16="http://schemas.microsoft.com/office/drawing/2014/main" id="{F9A82A62-B483-4B6B-BC39-493F0F8B5941}"/>
            </a:ext>
          </a:extLst>
        </xdr:cNvPr>
        <xdr:cNvSpPr/>
      </xdr:nvSpPr>
      <xdr:spPr>
        <a:xfrm>
          <a:off x="4025899" y="7724775"/>
          <a:ext cx="85725" cy="76200"/>
        </a:xfrm>
        <a:prstGeom prst="ellipse">
          <a:avLst/>
        </a:prstGeom>
        <a:solidFill>
          <a:srgbClr val="E26714"/>
        </a:solidFill>
        <a:ln>
          <a:solidFill>
            <a:srgbClr val="E2671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EC95C3-3DBA-4614-91F6-8E7FA5A05E4B}">
  <dimension ref="A2:AF36"/>
  <sheetViews>
    <sheetView showGridLines="0" zoomScale="60" zoomScaleNormal="60" workbookViewId="0">
      <pane ySplit="2" topLeftCell="A3" activePane="bottomLeft" state="frozen"/>
      <selection activeCell="BA23" sqref="BA23"/>
      <selection pane="bottomLeft" activeCell="Y34" sqref="Y34"/>
    </sheetView>
  </sheetViews>
  <sheetFormatPr baseColWidth="10" defaultColWidth="11.42578125" defaultRowHeight="15" x14ac:dyDescent="0.25"/>
  <cols>
    <col min="1" max="1" width="2.85546875" style="301" customWidth="1"/>
    <col min="2" max="2" width="56.42578125" style="306" customWidth="1"/>
    <col min="3" max="3" width="11.42578125" style="306" hidden="1" customWidth="1"/>
    <col min="4" max="4" width="14.7109375" style="306" customWidth="1"/>
    <col min="5" max="5" width="16.140625" style="306" customWidth="1"/>
    <col min="6" max="6" width="19.42578125" style="306" customWidth="1"/>
    <col min="7" max="15" width="18.85546875" style="306" customWidth="1"/>
    <col min="16" max="16" width="16.85546875" style="307" customWidth="1"/>
    <col min="17" max="17" width="16.140625" style="300" customWidth="1"/>
    <col min="18" max="18" width="19.42578125" style="300" customWidth="1"/>
    <col min="19" max="27" width="18.85546875" style="301" customWidth="1"/>
    <col min="28" max="29" width="15.42578125" customWidth="1"/>
    <col min="30" max="31" width="19.42578125" customWidth="1"/>
    <col min="32" max="32" width="2.140625" customWidth="1"/>
    <col min="34" max="34" width="20.42578125" customWidth="1"/>
    <col min="35" max="35" width="10" customWidth="1"/>
  </cols>
  <sheetData>
    <row r="2" spans="2:31" ht="29.1" customHeight="1" x14ac:dyDescent="0.25">
      <c r="B2" s="427" t="s">
        <v>1034</v>
      </c>
      <c r="C2" s="428"/>
      <c r="D2" s="428"/>
      <c r="E2" s="428"/>
      <c r="F2" s="428"/>
      <c r="G2" s="428"/>
      <c r="H2" s="428"/>
      <c r="I2" s="428"/>
      <c r="J2" s="428"/>
      <c r="K2" s="428"/>
      <c r="L2" s="428"/>
      <c r="M2" s="428"/>
      <c r="N2" s="428"/>
      <c r="O2" s="428"/>
      <c r="P2" s="428"/>
      <c r="Q2" s="428"/>
      <c r="R2" s="428"/>
      <c r="S2" s="428"/>
      <c r="T2" s="428"/>
      <c r="U2" s="428"/>
      <c r="V2" s="428"/>
      <c r="W2" s="428"/>
      <c r="X2" s="428"/>
      <c r="Y2" s="428"/>
      <c r="Z2" s="428"/>
      <c r="AA2" s="428"/>
      <c r="AB2" s="428"/>
      <c r="AC2" s="428"/>
      <c r="AD2" s="428"/>
      <c r="AE2" s="428"/>
    </row>
    <row r="4" spans="2:31" x14ac:dyDescent="0.25">
      <c r="B4" s="429" t="s">
        <v>1075</v>
      </c>
      <c r="C4" s="430"/>
      <c r="D4" s="430"/>
      <c r="E4" s="430"/>
      <c r="F4" s="430"/>
      <c r="G4" s="430"/>
      <c r="H4" s="430"/>
      <c r="I4" s="430"/>
      <c r="J4" s="430"/>
      <c r="K4" s="430"/>
      <c r="L4" s="430"/>
      <c r="M4" s="430"/>
      <c r="N4" s="430"/>
      <c r="O4" s="430"/>
      <c r="P4" s="430"/>
      <c r="Q4" s="430"/>
      <c r="R4" s="430"/>
      <c r="S4" s="430"/>
      <c r="T4" s="430"/>
      <c r="U4" s="430"/>
      <c r="V4" s="430"/>
      <c r="W4" s="430"/>
      <c r="X4" s="430"/>
      <c r="Y4" s="430"/>
      <c r="Z4" s="430"/>
      <c r="AA4" s="430"/>
      <c r="AB4" s="430"/>
      <c r="AC4" s="430"/>
      <c r="AD4" s="430"/>
    </row>
    <row r="5" spans="2:31" ht="17.100000000000001" customHeight="1" x14ac:dyDescent="0.25">
      <c r="B5" s="431" t="s">
        <v>1035</v>
      </c>
      <c r="C5" s="432"/>
      <c r="D5" s="432"/>
      <c r="E5" s="432"/>
      <c r="F5" s="432"/>
      <c r="G5" s="432"/>
      <c r="H5" s="432"/>
      <c r="I5" s="432"/>
      <c r="J5" s="432"/>
      <c r="K5" s="432"/>
      <c r="L5" s="432"/>
      <c r="M5" s="432"/>
      <c r="N5" s="432"/>
      <c r="O5" s="432"/>
      <c r="P5" s="432"/>
      <c r="Q5" s="432"/>
      <c r="R5" s="432"/>
      <c r="S5" s="432"/>
      <c r="T5" s="432"/>
      <c r="U5" s="432"/>
      <c r="V5" s="432"/>
      <c r="W5" s="432"/>
      <c r="X5" s="432"/>
      <c r="Y5" s="432"/>
      <c r="Z5" s="432"/>
      <c r="AA5" s="432"/>
      <c r="AB5" s="432"/>
      <c r="AC5" s="432"/>
      <c r="AD5" s="432"/>
    </row>
    <row r="6" spans="2:31" ht="20.25" customHeight="1" x14ac:dyDescent="0.25">
      <c r="B6" s="429" t="s">
        <v>1076</v>
      </c>
      <c r="C6" s="430"/>
      <c r="D6" s="430"/>
      <c r="E6" s="430"/>
      <c r="F6" s="430"/>
      <c r="G6" s="430"/>
      <c r="H6" s="430"/>
      <c r="I6" s="430"/>
      <c r="J6" s="430"/>
      <c r="K6" s="430"/>
      <c r="L6" s="430"/>
      <c r="M6" s="430"/>
      <c r="N6" s="430"/>
      <c r="O6" s="430"/>
      <c r="P6" s="430"/>
      <c r="Q6" s="430"/>
      <c r="R6" s="430"/>
      <c r="S6" s="430"/>
      <c r="T6" s="430"/>
      <c r="U6" s="430"/>
      <c r="V6" s="430"/>
      <c r="W6" s="430"/>
      <c r="X6" s="430"/>
      <c r="Y6" s="430"/>
      <c r="Z6" s="430"/>
      <c r="AA6" s="430"/>
      <c r="AB6" s="430"/>
      <c r="AC6" s="430"/>
      <c r="AD6" s="430"/>
    </row>
    <row r="7" spans="2:31" ht="14.45" customHeight="1" x14ac:dyDescent="0.25">
      <c r="B7" s="387"/>
      <c r="C7" s="299"/>
      <c r="D7" s="299"/>
      <c r="E7" s="299"/>
      <c r="F7" s="299"/>
      <c r="G7" s="299"/>
      <c r="H7" s="299"/>
      <c r="I7" s="299"/>
      <c r="J7" s="299"/>
      <c r="K7" s="299"/>
      <c r="L7" s="299"/>
      <c r="M7" s="299"/>
      <c r="N7" s="299"/>
      <c r="O7" s="299"/>
      <c r="P7" s="299"/>
    </row>
    <row r="8" spans="2:31" ht="20.100000000000001" customHeight="1" x14ac:dyDescent="0.25">
      <c r="B8" s="433" t="s">
        <v>1036</v>
      </c>
      <c r="C8" s="434"/>
      <c r="D8" s="434"/>
      <c r="E8" s="434"/>
      <c r="F8" s="434"/>
      <c r="G8" s="434"/>
      <c r="H8" s="434"/>
      <c r="I8" s="434"/>
      <c r="J8" s="434"/>
      <c r="K8" s="434"/>
      <c r="L8" s="434"/>
      <c r="M8" s="434"/>
      <c r="N8" s="434"/>
      <c r="O8" s="434"/>
      <c r="P8" s="434"/>
      <c r="X8"/>
      <c r="Y8"/>
      <c r="AD8" s="435" t="s">
        <v>1037</v>
      </c>
      <c r="AE8" s="436"/>
    </row>
    <row r="9" spans="2:31" ht="20.100000000000001" customHeight="1" x14ac:dyDescent="0.25">
      <c r="B9" s="437" t="s">
        <v>1038</v>
      </c>
      <c r="C9" s="438"/>
      <c r="D9" s="438"/>
      <c r="E9" s="438"/>
      <c r="F9" s="438"/>
      <c r="G9" s="438"/>
      <c r="H9" s="438"/>
      <c r="I9" s="438"/>
      <c r="J9" s="438"/>
      <c r="K9" s="438"/>
      <c r="L9" s="438"/>
      <c r="M9" s="438"/>
      <c r="N9" s="438"/>
      <c r="O9" s="438"/>
      <c r="P9" s="438"/>
      <c r="X9" s="366"/>
      <c r="Y9" s="366"/>
      <c r="AD9" s="302" t="s">
        <v>1039</v>
      </c>
      <c r="AE9" s="303" t="s">
        <v>1040</v>
      </c>
    </row>
    <row r="10" spans="2:31" ht="20.100000000000001" customHeight="1" x14ac:dyDescent="0.25">
      <c r="B10" s="437" t="s">
        <v>1041</v>
      </c>
      <c r="C10" s="438"/>
      <c r="D10" s="438"/>
      <c r="E10" s="438"/>
      <c r="F10" s="438"/>
      <c r="G10" s="438"/>
      <c r="H10" s="438"/>
      <c r="I10" s="438"/>
      <c r="J10" s="438"/>
      <c r="K10" s="438"/>
      <c r="L10" s="438"/>
      <c r="M10" s="438"/>
      <c r="N10" s="438"/>
      <c r="O10" s="438"/>
      <c r="P10" s="438"/>
      <c r="X10" s="366"/>
      <c r="Y10" s="366"/>
      <c r="AD10" s="304" t="s">
        <v>1042</v>
      </c>
      <c r="AE10" s="303" t="s">
        <v>1043</v>
      </c>
    </row>
    <row r="11" spans="2:31" ht="20.100000000000001" customHeight="1" x14ac:dyDescent="0.25">
      <c r="B11" s="437" t="s">
        <v>1044</v>
      </c>
      <c r="C11" s="438"/>
      <c r="D11" s="438"/>
      <c r="E11" s="438"/>
      <c r="F11" s="438"/>
      <c r="G11" s="438"/>
      <c r="H11" s="438"/>
      <c r="I11" s="438"/>
      <c r="J11" s="438"/>
      <c r="K11" s="438"/>
      <c r="L11" s="438"/>
      <c r="M11" s="438"/>
      <c r="N11" s="438"/>
      <c r="O11" s="438"/>
      <c r="P11" s="438"/>
      <c r="X11" s="366"/>
      <c r="Y11" s="366"/>
      <c r="AD11" s="305" t="s">
        <v>1045</v>
      </c>
      <c r="AE11" s="303" t="s">
        <v>1046</v>
      </c>
    </row>
    <row r="12" spans="2:31" ht="20.100000000000001" customHeight="1" x14ac:dyDescent="0.25">
      <c r="B12" s="387"/>
      <c r="C12" s="299"/>
      <c r="F12" s="299"/>
      <c r="G12" s="299"/>
      <c r="H12" s="299"/>
      <c r="I12" s="299"/>
      <c r="J12" s="299"/>
      <c r="K12" s="299"/>
      <c r="L12" s="299"/>
      <c r="M12" s="299"/>
      <c r="N12" s="299"/>
      <c r="O12" s="299"/>
      <c r="X12" s="366"/>
      <c r="Y12" s="366"/>
      <c r="AD12" s="308" t="s">
        <v>1047</v>
      </c>
      <c r="AE12" s="303" t="s">
        <v>1048</v>
      </c>
    </row>
    <row r="13" spans="2:31" ht="44.25" customHeight="1" x14ac:dyDescent="0.25">
      <c r="B13" s="387"/>
      <c r="C13" s="299"/>
      <c r="F13" s="299"/>
      <c r="G13" s="299"/>
      <c r="H13" s="299"/>
      <c r="I13" s="299"/>
      <c r="J13" s="299"/>
      <c r="K13" s="299"/>
      <c r="L13" s="299"/>
      <c r="M13" s="299"/>
      <c r="N13" s="299"/>
      <c r="O13" s="299"/>
      <c r="X13" s="367"/>
      <c r="Y13" s="367"/>
      <c r="AD13" s="309" t="s">
        <v>1049</v>
      </c>
      <c r="AE13" s="310" t="s">
        <v>1050</v>
      </c>
    </row>
    <row r="14" spans="2:31" ht="12" customHeight="1" thickBot="1" x14ac:dyDescent="0.3">
      <c r="B14" s="387"/>
      <c r="C14" s="299"/>
      <c r="D14" s="299"/>
      <c r="E14" s="299"/>
      <c r="F14" s="299"/>
      <c r="G14" s="299"/>
      <c r="H14" s="299"/>
      <c r="I14" s="299"/>
      <c r="J14" s="299"/>
      <c r="K14" s="299"/>
      <c r="L14" s="299"/>
      <c r="M14" s="299"/>
      <c r="N14" s="299"/>
      <c r="O14" s="299"/>
      <c r="P14" s="299"/>
    </row>
    <row r="15" spans="2:31" ht="15" customHeight="1" x14ac:dyDescent="0.25">
      <c r="B15" s="311"/>
      <c r="C15" s="311"/>
      <c r="D15" s="439" t="s">
        <v>1051</v>
      </c>
      <c r="E15" s="440"/>
      <c r="F15" s="440"/>
      <c r="G15" s="441"/>
      <c r="H15" s="439" t="s">
        <v>1052</v>
      </c>
      <c r="I15" s="440"/>
      <c r="J15" s="440"/>
      <c r="K15" s="441"/>
      <c r="L15" s="439" t="s">
        <v>1053</v>
      </c>
      <c r="M15" s="440"/>
      <c r="N15" s="440"/>
      <c r="O15" s="440"/>
      <c r="P15" s="439" t="s">
        <v>1054</v>
      </c>
      <c r="Q15" s="440"/>
      <c r="R15" s="440"/>
      <c r="S15" s="440"/>
      <c r="T15" s="450" t="s">
        <v>1074</v>
      </c>
      <c r="U15" s="451"/>
      <c r="V15" s="451"/>
      <c r="W15" s="452"/>
      <c r="X15" s="450" t="s">
        <v>1077</v>
      </c>
      <c r="Y15" s="451"/>
      <c r="Z15" s="451"/>
      <c r="AA15" s="452"/>
      <c r="AB15" s="440" t="s">
        <v>1055</v>
      </c>
      <c r="AC15" s="440"/>
      <c r="AD15" s="440"/>
      <c r="AE15" s="441"/>
    </row>
    <row r="16" spans="2:31" ht="73.5" customHeight="1" thickBot="1" x14ac:dyDescent="0.3">
      <c r="B16" s="312" t="s">
        <v>1056</v>
      </c>
      <c r="D16" s="313" t="s">
        <v>1057</v>
      </c>
      <c r="E16" s="314" t="s">
        <v>1058</v>
      </c>
      <c r="F16" s="315" t="s">
        <v>1059</v>
      </c>
      <c r="G16" s="316" t="s">
        <v>1060</v>
      </c>
      <c r="H16" s="313" t="s">
        <v>1057</v>
      </c>
      <c r="I16" s="314" t="s">
        <v>1058</v>
      </c>
      <c r="J16" s="315" t="s">
        <v>1059</v>
      </c>
      <c r="K16" s="317" t="s">
        <v>1060</v>
      </c>
      <c r="L16" s="313" t="s">
        <v>1057</v>
      </c>
      <c r="M16" s="314" t="s">
        <v>1058</v>
      </c>
      <c r="N16" s="315" t="s">
        <v>1059</v>
      </c>
      <c r="O16" s="316" t="s">
        <v>1060</v>
      </c>
      <c r="P16" s="313" t="s">
        <v>1057</v>
      </c>
      <c r="Q16" s="314" t="s">
        <v>1058</v>
      </c>
      <c r="R16" s="315" t="s">
        <v>1059</v>
      </c>
      <c r="S16" s="316" t="s">
        <v>1060</v>
      </c>
      <c r="T16" s="313" t="s">
        <v>1057</v>
      </c>
      <c r="U16" s="314" t="s">
        <v>1058</v>
      </c>
      <c r="V16" s="315" t="s">
        <v>1059</v>
      </c>
      <c r="W16" s="317" t="s">
        <v>1060</v>
      </c>
      <c r="X16" s="313" t="s">
        <v>1057</v>
      </c>
      <c r="Y16" s="314" t="s">
        <v>1058</v>
      </c>
      <c r="Z16" s="315" t="s">
        <v>1059</v>
      </c>
      <c r="AA16" s="317" t="s">
        <v>1060</v>
      </c>
      <c r="AB16" s="318" t="s">
        <v>1057</v>
      </c>
      <c r="AC16" s="314" t="s">
        <v>1058</v>
      </c>
      <c r="AD16" s="315" t="s">
        <v>1059</v>
      </c>
      <c r="AE16" s="317" t="s">
        <v>1060</v>
      </c>
    </row>
    <row r="17" spans="1:32" ht="31.5" hidden="1" customHeight="1" thickBot="1" x14ac:dyDescent="0.3">
      <c r="B17" s="319"/>
      <c r="C17" s="320"/>
      <c r="D17" s="321"/>
      <c r="E17" s="322"/>
      <c r="F17" s="322"/>
      <c r="G17" s="322"/>
      <c r="H17" s="321"/>
      <c r="I17" s="322"/>
      <c r="J17" s="322"/>
      <c r="K17" s="323"/>
      <c r="L17" s="322"/>
      <c r="M17" s="322"/>
      <c r="N17" s="322"/>
      <c r="O17" s="322"/>
      <c r="P17" s="326" t="s">
        <v>1061</v>
      </c>
      <c r="Q17" s="319" t="s">
        <v>1062</v>
      </c>
      <c r="R17" s="319" t="s">
        <v>124</v>
      </c>
      <c r="S17" s="325" t="s">
        <v>105</v>
      </c>
      <c r="T17" s="423"/>
      <c r="U17" s="423"/>
      <c r="V17" s="423"/>
      <c r="W17" s="423"/>
      <c r="X17" s="326" t="s">
        <v>1061</v>
      </c>
      <c r="Y17" s="319" t="s">
        <v>1062</v>
      </c>
      <c r="Z17" s="319" t="s">
        <v>124</v>
      </c>
      <c r="AA17" s="327" t="s">
        <v>105</v>
      </c>
      <c r="AB17" s="324" t="s">
        <v>1061</v>
      </c>
      <c r="AC17" s="319" t="s">
        <v>1062</v>
      </c>
      <c r="AD17" s="319" t="s">
        <v>124</v>
      </c>
      <c r="AE17" s="327" t="s">
        <v>105</v>
      </c>
    </row>
    <row r="18" spans="1:32" s="338" customFormat="1" ht="42.75" customHeight="1" x14ac:dyDescent="0.25">
      <c r="A18" s="328"/>
      <c r="B18" s="329" t="s">
        <v>1063</v>
      </c>
      <c r="C18" s="330" t="s">
        <v>325</v>
      </c>
      <c r="D18" s="331">
        <v>1.0000100000000001</v>
      </c>
      <c r="E18" s="332">
        <v>1.0000100000000001</v>
      </c>
      <c r="F18" s="332">
        <v>1.0000100000000001</v>
      </c>
      <c r="G18" s="333" t="s">
        <v>544</v>
      </c>
      <c r="H18" s="331">
        <v>1.0000100000000001</v>
      </c>
      <c r="I18" s="332">
        <v>1.0000100000000001</v>
      </c>
      <c r="J18" s="332">
        <v>1.0000100000000001</v>
      </c>
      <c r="K18" s="334">
        <v>1.0000100000000001</v>
      </c>
      <c r="L18" s="335">
        <v>0.94444777777777789</v>
      </c>
      <c r="M18" s="336">
        <v>0.95833583333333339</v>
      </c>
      <c r="N18" s="336">
        <v>1.0000100000000001</v>
      </c>
      <c r="O18" s="369">
        <v>0.94444444444444453</v>
      </c>
      <c r="P18" s="331">
        <v>0.45901111111111109</v>
      </c>
      <c r="Q18" s="332">
        <v>0.59425833333333333</v>
      </c>
      <c r="R18" s="332">
        <v>0.37703333333333333</v>
      </c>
      <c r="S18" s="333">
        <v>0.66666666666666663</v>
      </c>
      <c r="T18" s="424">
        <v>0.6358111111111111</v>
      </c>
      <c r="U18" s="425">
        <v>0.95186083333333338</v>
      </c>
      <c r="V18" s="425">
        <v>0.80743333333333334</v>
      </c>
      <c r="W18" s="426">
        <v>1.0000100000000001</v>
      </c>
      <c r="X18" s="421">
        <f>+IFERROR(IF(AVERAGEIF('Formula y segui PES_Fórmulas'!CZ:CZ,C18,'Formula y segui PES_Fórmulas'!AW:AW)&gt;1,1.00001,AVERAGEIF('Formula y segui PES_Fórmulas'!CZ:CZ,C18,'Formula y segui PES_Fórmulas'!AW:AW)),0)</f>
        <v>0.6358111111111111</v>
      </c>
      <c r="Y18" s="370">
        <f>+IFERROR(IF(AVERAGEIF('Formula y segui PES_Fórmulas'!CZ:CZ,C18,'Formula y segui PES_Fórmulas'!CT:CT)&gt;1,1.00001,AVERAGEIF('Formula y segui PES_Fórmulas'!CZ:CZ,C18,'Formula y segui PES_Fórmulas'!CT:CT)),0)</f>
        <v>0.95186083333333338</v>
      </c>
      <c r="Z18" s="370">
        <f>+IFERROR(IF(AVERAGEIFS('Formula y segui PES_Fórmulas'!CT:CT,'Formula y segui PES_Fórmulas'!CZ:CZ,Avances!C18,'Formula y segui PES_Fórmulas'!DD:DD,$Z$17)&gt;1,1.00001,AVERAGEIFS('Formula y segui PES_Fórmulas'!CT:CT,'Formula y segui PES_Fórmulas'!CZ:CZ,Avances!C18,'Formula y segui PES_Fórmulas'!DD:DD,$Z$17)),"No aplica")</f>
        <v>0.80743333333333334</v>
      </c>
      <c r="AA18" s="372">
        <f>+IFERROR(IF(AVERAGEIFS('Formula y segui PES_Fórmulas'!CT:CT,'Formula y segui PES_Fórmulas'!CZ:CZ,Avances!C18,'Formula y segui PES_Fórmulas'!DD:DD,$AA$17)&gt;1,1.00001,AVERAGEIFS('Formula y segui PES_Fórmulas'!CT:CT,'Formula y segui PES_Fórmulas'!CZ:CZ,Avances!C18,'Formula y segui PES_Fórmulas'!DD:DD,$AA$17)),"No aplica")</f>
        <v>1.0000100000000001</v>
      </c>
      <c r="AB18" s="337">
        <f>+IFERROR(IF(AVERAGEIF('Formula y segui PES_Fórmulas'!CZ:CZ,C18,'Formula y segui PES_Fórmulas'!AX:AX)&gt;1,1.00001,AVERAGEIF('Formula y segui PES_Fórmulas'!CZ:CZ,C18,'Formula y segui PES_Fórmulas'!AX:AX)),0)</f>
        <v>0.83333666666666673</v>
      </c>
      <c r="AC18" s="332">
        <f>+IFERROR(IF(AVERAGEIF('Formula y segui PES_Fórmulas'!CZ:CZ,C18,'Formula y segui PES_Fórmulas'!CU:CU)&gt;1,1.00001,AVERAGEIF('Formula y segui PES_Fórmulas'!CZ:CZ,C18,'Formula y segui PES_Fórmulas'!CU:CU)),0)</f>
        <v>0.87500250000000002</v>
      </c>
      <c r="AD18" s="332">
        <f>+IFERROR(IF(AVERAGEIFS('Formula y segui PES_Fórmulas'!CU:CU,'Formula y segui PES_Fórmulas'!CZ:CZ,Avances!C18,'Formula y segui PES_Fórmulas'!DD:DD,$AD$17)&gt;1,1.00001,AVERAGEIFS('Formula y segui PES_Fórmulas'!CU:CU,'Formula y segui PES_Fórmulas'!CZ:CZ,Avances!C18,'Formula y segui PES_Fórmulas'!DD:DD,$AD$17)),"No aplica")</f>
        <v>1.0000100000000001</v>
      </c>
      <c r="AE18" s="334">
        <f>+IFERROR(IF(AVERAGEIFS('Formula y segui PES_Fórmulas'!CU:CU,'Formula y segui PES_Fórmulas'!CZ:CZ,Avances!C18,'Formula y segui PES_Fórmulas'!DD:DD,$AE$17)&gt;1,1.00001,AVERAGEIFS('Formula y segui PES_Fórmulas'!CU:CU,'Formula y segui PES_Fórmulas'!CZ:CZ,Avances!C18,'Formula y segui PES_Fórmulas'!DD:DD,$AE$17)),"No aplica")</f>
        <v>0.83333333333333337</v>
      </c>
    </row>
    <row r="19" spans="1:32" s="338" customFormat="1" ht="69.75" customHeight="1" x14ac:dyDescent="0.25">
      <c r="A19" s="328"/>
      <c r="B19" s="329" t="s">
        <v>1064</v>
      </c>
      <c r="C19" s="339" t="s">
        <v>221</v>
      </c>
      <c r="D19" s="331">
        <v>0.84499999999999997</v>
      </c>
      <c r="E19" s="332">
        <v>0.79215456674473061</v>
      </c>
      <c r="F19" s="332">
        <v>0.51502732240437155</v>
      </c>
      <c r="G19" s="333">
        <v>1</v>
      </c>
      <c r="H19" s="331">
        <v>0.99800166666666656</v>
      </c>
      <c r="I19" s="332">
        <v>0.99880199999999986</v>
      </c>
      <c r="J19" s="332">
        <v>0.99760400000000016</v>
      </c>
      <c r="K19" s="334">
        <v>1</v>
      </c>
      <c r="L19" s="331">
        <v>0.83313449874686718</v>
      </c>
      <c r="M19" s="332">
        <v>0.74898493796526056</v>
      </c>
      <c r="N19" s="332">
        <v>0.53382774193548388</v>
      </c>
      <c r="O19" s="333">
        <v>1.0000100000000001</v>
      </c>
      <c r="P19" s="331">
        <v>0.66381119047619053</v>
      </c>
      <c r="Q19" s="332">
        <v>0.51313135957066192</v>
      </c>
      <c r="R19" s="332">
        <v>0.3216657221958551</v>
      </c>
      <c r="S19" s="333">
        <v>0.73650793650793656</v>
      </c>
      <c r="T19" s="371">
        <v>0.71643023809523809</v>
      </c>
      <c r="U19" s="370">
        <v>0.72132098901098907</v>
      </c>
      <c r="V19" s="370">
        <v>0.60286142857142866</v>
      </c>
      <c r="W19" s="372">
        <v>0.85952380952380947</v>
      </c>
      <c r="X19" s="421">
        <f>+IFERROR(IF(AVERAGEIF('Formula y segui PES_Fórmulas'!CZ:CZ,C19,'Formula y segui PES_Fórmulas'!AW:AW)&gt;1,1.00001,AVERAGEIF('Formula y segui PES_Fórmulas'!CZ:CZ,C19,'Formula y segui PES_Fórmulas'!AW:AW)),0)</f>
        <v>0.81785880952380952</v>
      </c>
      <c r="Y19" s="370">
        <f>+IFERROR(IF(AVERAGEIF('Formula y segui PES_Fórmulas'!CZ:CZ,C19,'Formula y segui PES_Fórmulas'!CT:CT)&gt;1,1.00001,AVERAGEIF('Formula y segui PES_Fórmulas'!CZ:CZ,C19,'Formula y segui PES_Fórmulas'!CT:CT)),0)</f>
        <v>0.7715407692307692</v>
      </c>
      <c r="Z19" s="370">
        <f>+IFERROR(IF(AVERAGEIFS('Formula y segui PES_Fórmulas'!CT:CT,'Formula y segui PES_Fórmulas'!CZ:CZ,Avances!C19,'Formula y segui PES_Fórmulas'!DD:DD,$Z$17)&gt;1,1.00001,AVERAGEIFS('Formula y segui PES_Fórmulas'!CT:CT,'Formula y segui PES_Fórmulas'!CZ:CZ,Avances!C19,'Formula y segui PES_Fórmulas'!DD:DD,$Z$17)),"No aplica")</f>
        <v>0.61857571428571434</v>
      </c>
      <c r="AA19" s="372">
        <f>+IFERROR(IF(AVERAGEIFS('Formula y segui PES_Fórmulas'!CT:CT,'Formula y segui PES_Fórmulas'!CZ:CZ,Avances!C19,'Formula y segui PES_Fórmulas'!DD:DD,$AA$17)&gt;1,1.00001,AVERAGEIFS('Formula y segui PES_Fórmulas'!CT:CT,'Formula y segui PES_Fórmulas'!CZ:CZ,Avances!C19,'Formula y segui PES_Fórmulas'!DD:DD,$AA$17)),"No aplica")</f>
        <v>0.95000000000000007</v>
      </c>
      <c r="AB19" s="337">
        <f>+IFERROR(IF(AVERAGEIF('Formula y segui PES_Fórmulas'!CZ:CZ,C19,'Formula y segui PES_Fórmulas'!AX:AX)&gt;1,1.00001,AVERAGEIF('Formula y segui PES_Fórmulas'!CZ:CZ,C19,'Formula y segui PES_Fórmulas'!AX:AX)),0)</f>
        <v>0.9283879100529101</v>
      </c>
      <c r="AC19" s="332">
        <f>+IFERROR(IF(AVERAGEIF('Formula y segui PES_Fórmulas'!CZ:CZ,C19,'Formula y segui PES_Fórmulas'!CU:CU)&gt;1,1.00001,AVERAGEIF('Formula y segui PES_Fórmulas'!CZ:CZ,C19,'Formula y segui PES_Fórmulas'!CU:CU)),0)</f>
        <v>0.78451702297702297</v>
      </c>
      <c r="AD19" s="332">
        <f>+IFERROR(IF(AVERAGEIFS('Formula y segui PES_Fórmulas'!CU:CU,'Formula y segui PES_Fórmulas'!CZ:CZ,Avances!C19,'Formula y segui PES_Fórmulas'!DD:DD,$AD$17)&gt;1,1.00001,AVERAGEIFS('Formula y segui PES_Fórmulas'!CU:CU,'Formula y segui PES_Fórmulas'!CZ:CZ,Avances!C19,'Formula y segui PES_Fórmulas'!DD:DD,$AD$17)),"No aplica")</f>
        <v>0.62283320140177278</v>
      </c>
      <c r="AE19" s="334">
        <f>+IFERROR(IF(AVERAGEIFS('Formula y segui PES_Fórmulas'!CU:CU,'Formula y segui PES_Fórmulas'!CZ:CZ,Avances!C19,'Formula y segui PES_Fórmulas'!DD:DD,$AE$17)&gt;1,1.00001,AVERAGEIFS('Formula y segui PES_Fórmulas'!CU:CU,'Formula y segui PES_Fórmulas'!CZ:CZ,Avances!C19,'Formula y segui PES_Fórmulas'!DD:DD,$AE$17)),"No aplica")</f>
        <v>0.9731481481481481</v>
      </c>
      <c r="AF19" s="340"/>
    </row>
    <row r="20" spans="1:32" s="338" customFormat="1" ht="90" customHeight="1" x14ac:dyDescent="0.25">
      <c r="A20" s="328"/>
      <c r="B20" s="329" t="s">
        <v>1065</v>
      </c>
      <c r="C20" s="339" t="s">
        <v>777</v>
      </c>
      <c r="D20" s="331">
        <v>1</v>
      </c>
      <c r="E20" s="332">
        <v>1</v>
      </c>
      <c r="F20" s="332">
        <v>1</v>
      </c>
      <c r="G20" s="333" t="s">
        <v>544</v>
      </c>
      <c r="H20" s="331">
        <v>0.93571928571428575</v>
      </c>
      <c r="I20" s="332">
        <v>0.99077065934065922</v>
      </c>
      <c r="J20" s="332">
        <v>0.98384865384615383</v>
      </c>
      <c r="K20" s="334">
        <v>1</v>
      </c>
      <c r="L20" s="331">
        <v>1.0000100000000001</v>
      </c>
      <c r="M20" s="332">
        <v>0.98307835164835156</v>
      </c>
      <c r="N20" s="332">
        <v>0.97038711538461542</v>
      </c>
      <c r="O20" s="333">
        <v>1</v>
      </c>
      <c r="P20" s="331">
        <v>0.76281474820143891</v>
      </c>
      <c r="Q20" s="332">
        <v>0.95788359788359789</v>
      </c>
      <c r="R20" s="332">
        <v>0.91576719576719567</v>
      </c>
      <c r="S20" s="333">
        <v>1</v>
      </c>
      <c r="T20" s="371">
        <v>1.0000100000000001</v>
      </c>
      <c r="U20" s="370">
        <v>1.0000100000000001</v>
      </c>
      <c r="V20" s="370">
        <v>1.0000100000000001</v>
      </c>
      <c r="W20" s="372">
        <v>1</v>
      </c>
      <c r="X20" s="421">
        <f>+IFERROR(IF(AVERAGEIF('Formula y segui PES_Fórmulas'!CZ:CZ,C20,'Formula y segui PES_Fórmulas'!AW:AW)&gt;1,1.00001,AVERAGEIF('Formula y segui PES_Fórmulas'!CZ:CZ,C20,'Formula y segui PES_Fórmulas'!AW:AW)),0)</f>
        <v>1.0000100000000001</v>
      </c>
      <c r="Y20" s="370">
        <f>+IFERROR(IF(AVERAGEIF('Formula y segui PES_Fórmulas'!CZ:CZ,C20,'Formula y segui PES_Fórmulas'!CT:CT)&gt;1,1.00001,AVERAGEIF('Formula y segui PES_Fórmulas'!CZ:CZ,C20,'Formula y segui PES_Fórmulas'!CT:CT)),0)</f>
        <v>1.0000100000000001</v>
      </c>
      <c r="Z20" s="370">
        <f>+IFERROR(IF(AVERAGEIFS('Formula y segui PES_Fórmulas'!CT:CT,'Formula y segui PES_Fórmulas'!CZ:CZ,Avances!C20,'Formula y segui PES_Fórmulas'!DD:DD,$Z$17)&gt;1,1.00001,AVERAGEIFS('Formula y segui PES_Fórmulas'!CT:CT,'Formula y segui PES_Fórmulas'!CZ:CZ,Avances!C20,'Formula y segui PES_Fórmulas'!DD:DD,$Z$17)),"No aplica")</f>
        <v>1.0000100000000001</v>
      </c>
      <c r="AA20" s="372">
        <f>+IFERROR(IF(AVERAGEIFS('Formula y segui PES_Fórmulas'!CT:CT,'Formula y segui PES_Fórmulas'!CZ:CZ,Avances!C20,'Formula y segui PES_Fórmulas'!DD:DD,$AA$17)&gt;1,1.00001,AVERAGEIFS('Formula y segui PES_Fórmulas'!CT:CT,'Formula y segui PES_Fórmulas'!CZ:CZ,Avances!C20,'Formula y segui PES_Fórmulas'!DD:DD,$AA$17)),"No aplica")</f>
        <v>1</v>
      </c>
      <c r="AB20" s="337">
        <f>+IFERROR(IF(AVERAGEIF('Formula y segui PES_Fórmulas'!CZ:CZ,C20,'Formula y segui PES_Fórmulas'!AX:AX)&gt;1,1.00001,AVERAGEIF('Formula y segui PES_Fórmulas'!CZ:CZ,C20,'Formula y segui PES_Fórmulas'!AX:AX)),0)</f>
        <v>1.0000100000000001</v>
      </c>
      <c r="AC20" s="332">
        <f>+IFERROR(IF(AVERAGEIF('Formula y segui PES_Fórmulas'!CZ:CZ,C20,'Formula y segui PES_Fórmulas'!CU:CU)&gt;1,1.00001,AVERAGEIF('Formula y segui PES_Fórmulas'!CZ:CZ,C20,'Formula y segui PES_Fórmulas'!CU:CU)),0)</f>
        <v>0.96240836771607352</v>
      </c>
      <c r="AD20" s="332">
        <f>+IFERROR(IF(AVERAGEIFS('Formula y segui PES_Fórmulas'!CU:CU,'Formula y segui PES_Fórmulas'!CZ:CZ,Avances!C20,'Formula y segui PES_Fórmulas'!DD:DD,$AD$17)&gt;1,1.00001,AVERAGEIFS('Formula y segui PES_Fórmulas'!CU:CU,'Formula y segui PES_Fórmulas'!CZ:CZ,Avances!C20,'Formula y segui PES_Fórmulas'!DD:DD,$AD$17)),"No aplica")</f>
        <v>0.93985338834571763</v>
      </c>
      <c r="AE20" s="334">
        <f>+IFERROR(IF(AVERAGEIFS('Formula y segui PES_Fórmulas'!CU:CU,'Formula y segui PES_Fórmulas'!CZ:CZ,Avances!C20,'Formula y segui PES_Fórmulas'!DD:DD,$AE$17)&gt;1,1.00001,AVERAGEIFS('Formula y segui PES_Fórmulas'!CU:CU,'Formula y segui PES_Fórmulas'!CZ:CZ,Avances!C20,'Formula y segui PES_Fórmulas'!DD:DD,$AE$17)),"No aplica")</f>
        <v>1</v>
      </c>
      <c r="AF20" s="340"/>
    </row>
    <row r="21" spans="1:32" s="338" customFormat="1" ht="86.25" customHeight="1" x14ac:dyDescent="0.25">
      <c r="A21" s="328"/>
      <c r="B21" s="329" t="s">
        <v>1066</v>
      </c>
      <c r="C21" s="388" t="s">
        <v>310</v>
      </c>
      <c r="D21" s="341" t="s">
        <v>1067</v>
      </c>
      <c r="E21" s="332">
        <v>0.75000250000000002</v>
      </c>
      <c r="F21" s="332">
        <v>1.0000100000000001</v>
      </c>
      <c r="G21" s="333">
        <v>0.66666666666666663</v>
      </c>
      <c r="H21" s="331">
        <v>0.65800600000000009</v>
      </c>
      <c r="I21" s="332">
        <v>0.8644466666666667</v>
      </c>
      <c r="J21" s="332">
        <v>0.92666999999999999</v>
      </c>
      <c r="K21" s="334">
        <v>0.83333499999999994</v>
      </c>
      <c r="L21" s="331">
        <v>0.89383601360544218</v>
      </c>
      <c r="M21" s="332">
        <v>0.8875160604265403</v>
      </c>
      <c r="N21" s="332">
        <v>0.86670949447077417</v>
      </c>
      <c r="O21" s="333">
        <v>0.9</v>
      </c>
      <c r="P21" s="331">
        <v>0.64458199999999999</v>
      </c>
      <c r="Q21" s="332">
        <v>0.77172499999999999</v>
      </c>
      <c r="R21" s="332">
        <v>0.54344999999999999</v>
      </c>
      <c r="S21" s="333">
        <v>1</v>
      </c>
      <c r="T21" s="371">
        <v>0.68800971428571434</v>
      </c>
      <c r="U21" s="370">
        <v>0.86580476190476185</v>
      </c>
      <c r="V21" s="370">
        <v>0.73160952380952382</v>
      </c>
      <c r="W21" s="372">
        <v>1</v>
      </c>
      <c r="X21" s="421">
        <f>+IFERROR(IF(AVERAGEIF('Formula y segui PES_Fórmulas'!CZ:CZ,C21,'Formula y segui PES_Fórmulas'!AW:AW)&gt;1,1.00001,AVERAGEIF('Formula y segui PES_Fórmulas'!CZ:CZ,C21,'Formula y segui PES_Fórmulas'!AW:AW)),0)</f>
        <v>0.68800971428571434</v>
      </c>
      <c r="Y21" s="370">
        <f>+IFERROR(IF(AVERAGEIF('Formula y segui PES_Fórmulas'!CZ:CZ,C21,'Formula y segui PES_Fórmulas'!CT:CT)&gt;1,1.00001,AVERAGEIF('Formula y segui PES_Fórmulas'!CZ:CZ,C21,'Formula y segui PES_Fórmulas'!CT:CT)),0)</f>
        <v>0.86580476190476185</v>
      </c>
      <c r="Z21" s="370">
        <f>+IFERROR(IF(AVERAGEIFS('Formula y segui PES_Fórmulas'!CT:CT,'Formula y segui PES_Fórmulas'!CZ:CZ,Avances!C21,'Formula y segui PES_Fórmulas'!DD:DD,$Z$17)&gt;1,1.00001,AVERAGEIFS('Formula y segui PES_Fórmulas'!CT:CT,'Formula y segui PES_Fórmulas'!CZ:CZ,Avances!C21,'Formula y segui PES_Fórmulas'!DD:DD,$Z$17)),"No aplica")</f>
        <v>0.73160952380952382</v>
      </c>
      <c r="AA21" s="372">
        <f>+IFERROR(IF(AVERAGEIFS('Formula y segui PES_Fórmulas'!CT:CT,'Formula y segui PES_Fórmulas'!CZ:CZ,Avances!C21,'Formula y segui PES_Fórmulas'!DD:DD,$AA$17)&gt;1,1.00001,AVERAGEIFS('Formula y segui PES_Fórmulas'!CT:CT,'Formula y segui PES_Fórmulas'!CZ:CZ,Avances!C21,'Formula y segui PES_Fórmulas'!DD:DD,$AA$17)),"No aplica")</f>
        <v>1</v>
      </c>
      <c r="AB21" s="337">
        <f>+IFERROR(IF(AVERAGEIF('Formula y segui PES_Fórmulas'!CZ:CZ,C21,'Formula y segui PES_Fórmulas'!AX:AX)&gt;1,1.00001,AVERAGEIF('Formula y segui PES_Fórmulas'!CZ:CZ,C21,'Formula y segui PES_Fórmulas'!AX:AX)),0)</f>
        <v>0.78533987755102053</v>
      </c>
      <c r="AC21" s="332">
        <f>+IFERROR(IF(AVERAGEIF('Formula y segui PES_Fórmulas'!CZ:CZ,C21,'Formula y segui PES_Fórmulas'!CU:CU)&gt;1,1.00001,AVERAGEIF('Formula y segui PES_Fórmulas'!CZ:CZ,C21,'Formula y segui PES_Fórmulas'!CU:CU)),0)</f>
        <v>0.96011333333333326</v>
      </c>
      <c r="AD21" s="332">
        <f>+IFERROR(IF(AVERAGEIFS('Formula y segui PES_Fórmulas'!CU:CU,'Formula y segui PES_Fórmulas'!CZ:CZ,Avances!C21,'Formula y segui PES_Fórmulas'!DD:DD,$AD$17)&gt;1,1.00001,AVERAGEIFS('Formula y segui PES_Fórmulas'!CU:CU,'Formula y segui PES_Fórmulas'!CZ:CZ,Avances!C21,'Formula y segui PES_Fórmulas'!DD:DD,$AD$17)),"No aplica")</f>
        <v>0.88033666666666666</v>
      </c>
      <c r="AE21" s="334">
        <f>+IFERROR(IF(AVERAGEIFS('Formula y segui PES_Fórmulas'!CU:CU,'Formula y segui PES_Fórmulas'!CZ:CZ,Avances!C21,'Formula y segui PES_Fórmulas'!DD:DD,$AE$17)&gt;1,1.00001,AVERAGEIFS('Formula y segui PES_Fórmulas'!CU:CU,'Formula y segui PES_Fórmulas'!CZ:CZ,Avances!C21,'Formula y segui PES_Fórmulas'!DD:DD,$AE$17)),"No aplica")</f>
        <v>1.0000100000000001</v>
      </c>
      <c r="AF21" s="340"/>
    </row>
    <row r="22" spans="1:32" s="338" customFormat="1" ht="107.25" customHeight="1" x14ac:dyDescent="0.25">
      <c r="A22" s="328"/>
      <c r="B22" s="329" t="s">
        <v>1068</v>
      </c>
      <c r="C22" s="339" t="s">
        <v>122</v>
      </c>
      <c r="D22" s="331">
        <v>0.75196078431372548</v>
      </c>
      <c r="E22" s="332">
        <v>0.48</v>
      </c>
      <c r="F22" s="332">
        <v>0.6</v>
      </c>
      <c r="G22" s="333">
        <v>0</v>
      </c>
      <c r="H22" s="331">
        <v>0.9885464531951097</v>
      </c>
      <c r="I22" s="332">
        <v>0.97467438461847633</v>
      </c>
      <c r="J22" s="332">
        <v>0.96086041259219068</v>
      </c>
      <c r="K22" s="334">
        <v>1</v>
      </c>
      <c r="L22" s="331">
        <v>0.86483516483516476</v>
      </c>
      <c r="M22" s="332">
        <v>0.87451275808692996</v>
      </c>
      <c r="N22" s="332">
        <v>0.80131186697097245</v>
      </c>
      <c r="O22" s="333">
        <v>1</v>
      </c>
      <c r="P22" s="331">
        <v>0.50000500000000003</v>
      </c>
      <c r="Q22" s="332">
        <v>0.65224925530871469</v>
      </c>
      <c r="R22" s="332">
        <v>0.45905439714688945</v>
      </c>
      <c r="S22" s="333">
        <v>1</v>
      </c>
      <c r="T22" s="371">
        <v>0.3133333333333333</v>
      </c>
      <c r="U22" s="370">
        <v>0.62438955555555564</v>
      </c>
      <c r="V22" s="370">
        <v>0.4850937037037038</v>
      </c>
      <c r="W22" s="372">
        <v>0.83333333333333337</v>
      </c>
      <c r="X22" s="421">
        <f>+IFERROR(IF(AVERAGEIF('Formula y segui PES_Fórmulas'!CZ:CZ,C22,'Formula y segui PES_Fórmulas'!AW:AW)&gt;1,1.00001,AVERAGEIF('Formula y segui PES_Fórmulas'!CZ:CZ,C22,'Formula y segui PES_Fórmulas'!AW:AW)),0)</f>
        <v>0.3133333333333333</v>
      </c>
      <c r="Y22" s="370">
        <f>+IFERROR(IF(AVERAGEIF('Formula y segui PES_Fórmulas'!CZ:CZ,C22,'Formula y segui PES_Fórmulas'!CT:CT)&gt;1,1.00001,AVERAGEIF('Formula y segui PES_Fórmulas'!CZ:CZ,C22,'Formula y segui PES_Fórmulas'!CT:CT)),0)</f>
        <v>0.62438955555555564</v>
      </c>
      <c r="Z22" s="370">
        <f>+IFERROR(IF(AVERAGEIFS('Formula y segui PES_Fórmulas'!CT:CT,'Formula y segui PES_Fórmulas'!CZ:CZ,Avances!C22,'Formula y segui PES_Fórmulas'!DD:DD,$Z$17)&gt;1,1.00001,AVERAGEIFS('Formula y segui PES_Fórmulas'!CT:CT,'Formula y segui PES_Fórmulas'!CZ:CZ,Avances!C22,'Formula y segui PES_Fórmulas'!DD:DD,$Z$17)),"No aplica")</f>
        <v>0.4850937037037038</v>
      </c>
      <c r="AA22" s="372">
        <f>+IFERROR(IF(AVERAGEIFS('Formula y segui PES_Fórmulas'!CT:CT,'Formula y segui PES_Fórmulas'!CZ:CZ,Avances!C22,'Formula y segui PES_Fórmulas'!DD:DD,$AA$17)&gt;1,1.00001,AVERAGEIFS('Formula y segui PES_Fórmulas'!CT:CT,'Formula y segui PES_Fórmulas'!CZ:CZ,Avances!C22,'Formula y segui PES_Fórmulas'!DD:DD,$AA$17)),"No aplica")</f>
        <v>0.83333333333333337</v>
      </c>
      <c r="AB22" s="337">
        <f>+IFERROR(IF(AVERAGEIF('Formula y segui PES_Fórmulas'!CZ:CZ,C22,'Formula y segui PES_Fórmulas'!AX:AX)&gt;1,1.00001,AVERAGEIF('Formula y segui PES_Fórmulas'!CZ:CZ,C22,'Formula y segui PES_Fórmulas'!AX:AX)),0)</f>
        <v>0.73015873015873023</v>
      </c>
      <c r="AC22" s="332">
        <f>+IFERROR(IF(AVERAGEIF('Formula y segui PES_Fórmulas'!CZ:CZ,C22,'Formula y segui PES_Fórmulas'!CU:CU)&gt;1,1.00001,AVERAGEIF('Formula y segui PES_Fórmulas'!CZ:CZ,C22,'Formula y segui PES_Fórmulas'!CU:CU)),0)</f>
        <v>0.76634025784581239</v>
      </c>
      <c r="AD22" s="332">
        <f>+IFERROR(IF(AVERAGEIFS('Formula y segui PES_Fórmulas'!CU:CU,'Formula y segui PES_Fórmulas'!CZ:CZ,Avances!C22,'Formula y segui PES_Fórmulas'!DD:DD,$AD$17)&gt;1,1.00001,AVERAGEIFS('Formula y segui PES_Fórmulas'!CU:CU,'Formula y segui PES_Fórmulas'!CZ:CZ,Avances!C22,'Formula y segui PES_Fórmulas'!DD:DD,$AD$17)),"No aplica")</f>
        <v>0.64951038676871875</v>
      </c>
      <c r="AE22" s="334">
        <f>+IFERROR(IF(AVERAGEIFS('Formula y segui PES_Fórmulas'!CU:CU,'Formula y segui PES_Fórmulas'!CZ:CZ,Avances!C22,'Formula y segui PES_Fórmulas'!DD:DD,$AE$17)&gt;1,1.00001,AVERAGEIFS('Formula y segui PES_Fórmulas'!CU:CU,'Formula y segui PES_Fórmulas'!CZ:CZ,Avances!C22,'Formula y segui PES_Fórmulas'!DD:DD,$AE$17)),"No aplica")</f>
        <v>1</v>
      </c>
      <c r="AF22" s="340"/>
    </row>
    <row r="23" spans="1:32" s="338" customFormat="1" ht="56.25" customHeight="1" thickBot="1" x14ac:dyDescent="0.3">
      <c r="A23" s="328"/>
      <c r="B23" s="329" t="s">
        <v>1069</v>
      </c>
      <c r="C23" s="342" t="s">
        <v>344</v>
      </c>
      <c r="D23" s="331">
        <v>0.99360865290068823</v>
      </c>
      <c r="E23" s="332">
        <v>1.0000100000000001</v>
      </c>
      <c r="F23" s="332">
        <v>1.0000100000000001</v>
      </c>
      <c r="G23" s="333">
        <v>1</v>
      </c>
      <c r="H23" s="331">
        <v>0.99926720588235296</v>
      </c>
      <c r="I23" s="332">
        <v>0.98333458333333335</v>
      </c>
      <c r="J23" s="332">
        <v>1.0000100000000001</v>
      </c>
      <c r="K23" s="334">
        <v>0.97333333333333338</v>
      </c>
      <c r="L23" s="331">
        <v>0.60950783487495719</v>
      </c>
      <c r="M23" s="332">
        <v>0.83812692434161362</v>
      </c>
      <c r="N23" s="332">
        <v>0.74078557976863069</v>
      </c>
      <c r="O23" s="333">
        <v>0.91600000000000004</v>
      </c>
      <c r="P23" s="331">
        <v>0</v>
      </c>
      <c r="Q23" s="332">
        <v>0.48749999999999999</v>
      </c>
      <c r="R23" s="332">
        <v>0.25</v>
      </c>
      <c r="S23" s="333">
        <v>0.72499999999999998</v>
      </c>
      <c r="T23" s="371">
        <v>0.40000400000000003</v>
      </c>
      <c r="U23" s="370">
        <v>0.47345000000000004</v>
      </c>
      <c r="V23" s="370">
        <v>0.25</v>
      </c>
      <c r="W23" s="372">
        <v>0.69690000000000007</v>
      </c>
      <c r="X23" s="421">
        <f>+IFERROR(IF(AVERAGEIF('Formula y segui PES_Fórmulas'!CZ:CZ,C23,'Formula y segui PES_Fórmulas'!AW:AW)&gt;1,1.00001,AVERAGEIF('Formula y segui PES_Fórmulas'!CZ:CZ,C23,'Formula y segui PES_Fórmulas'!AW:AW)),0)</f>
        <v>0.40000400000000003</v>
      </c>
      <c r="Y23" s="370">
        <f>+IFERROR(IF(AVERAGEIF('Formula y segui PES_Fórmulas'!CZ:CZ,C23,'Formula y segui PES_Fórmulas'!CT:CT)&gt;1,1.00001,AVERAGEIF('Formula y segui PES_Fórmulas'!CZ:CZ,C23,'Formula y segui PES_Fórmulas'!CT:CT)),0)</f>
        <v>0.47345000000000004</v>
      </c>
      <c r="Z23" s="370">
        <f>+IFERROR(IF(AVERAGEIFS('Formula y segui PES_Fórmulas'!CT:CT,'Formula y segui PES_Fórmulas'!CZ:CZ,Avances!C23,'Formula y segui PES_Fórmulas'!DD:DD,$Z$17)&gt;1,1.00001,AVERAGEIFS('Formula y segui PES_Fórmulas'!CT:CT,'Formula y segui PES_Fórmulas'!CZ:CZ,Avances!C23,'Formula y segui PES_Fórmulas'!DD:DD,$Z$17)),"No aplica")</f>
        <v>0.25</v>
      </c>
      <c r="AA23" s="372">
        <f>+IFERROR(IF(AVERAGEIFS('Formula y segui PES_Fórmulas'!CT:CT,'Formula y segui PES_Fórmulas'!CZ:CZ,Avances!C23,'Formula y segui PES_Fórmulas'!DD:DD,$AA$17)&gt;1,1.00001,AVERAGEIFS('Formula y segui PES_Fórmulas'!CT:CT,'Formula y segui PES_Fórmulas'!CZ:CZ,Avances!C23,'Formula y segui PES_Fórmulas'!DD:DD,$AA$17)),"No aplica")</f>
        <v>0.69690000000000007</v>
      </c>
      <c r="AB23" s="337">
        <f>+IFERROR(IF(AVERAGEIF('Formula y segui PES_Fórmulas'!CZ:CZ,C23,'Formula y segui PES_Fórmulas'!AX:AX)&gt;1,1.00001,AVERAGEIF('Formula y segui PES_Fórmulas'!CZ:CZ,C23,'Formula y segui PES_Fórmulas'!AX:AX)),0)</f>
        <v>0.54672595867489493</v>
      </c>
      <c r="AC23" s="332">
        <f>+IFERROR(IF(AVERAGEIF('Formula y segui PES_Fórmulas'!CZ:CZ,C23,'Formula y segui PES_Fórmulas'!CU:CU)&gt;1,1.00001,AVERAGEIF('Formula y segui PES_Fórmulas'!CZ:CZ,C23,'Formula y segui PES_Fórmulas'!CU:CU)),0)</f>
        <v>0.72018687998887831</v>
      </c>
      <c r="AD23" s="332">
        <f>+IFERROR(IF(AVERAGEIFS('Formula y segui PES_Fórmulas'!CU:CU,'Formula y segui PES_Fórmulas'!CZ:CZ,Avances!C23,'Formula y segui PES_Fórmulas'!DD:DD,$AD$17)&gt;1,1.00001,AVERAGEIFS('Formula y segui PES_Fórmulas'!CU:CU,'Formula y segui PES_Fórmulas'!CZ:CZ,Avances!C23,'Formula y segui PES_Fórmulas'!DD:DD,$AD$17)),"No aplica")</f>
        <v>0.58249012361412</v>
      </c>
      <c r="AE23" s="334">
        <f>+IFERROR(IF(AVERAGEIFS('Formula y segui PES_Fórmulas'!CU:CU,'Formula y segui PES_Fórmulas'!CZ:CZ,Avances!C23,'Formula y segui PES_Fórmulas'!DD:DD,$AE$17)&gt;1,1.00001,AVERAGEIFS('Formula y segui PES_Fórmulas'!CU:CU,'Formula y segui PES_Fórmulas'!CZ:CZ,Avances!C23,'Formula y segui PES_Fórmulas'!DD:DD,$AE$17)),"No aplica")</f>
        <v>0.8578836363636364</v>
      </c>
      <c r="AF23" s="340"/>
    </row>
    <row r="24" spans="1:32" ht="16.5" thickBot="1" x14ac:dyDescent="0.3">
      <c r="B24" s="343" t="s">
        <v>1070</v>
      </c>
      <c r="C24" s="344"/>
      <c r="D24" s="345">
        <v>0.91811588744288275</v>
      </c>
      <c r="E24" s="346">
        <v>0.83702951112412161</v>
      </c>
      <c r="F24" s="346">
        <v>0.85250955373406201</v>
      </c>
      <c r="G24" s="347">
        <v>0.66666666666666663</v>
      </c>
      <c r="H24" s="348">
        <v>0.92992510190973576</v>
      </c>
      <c r="I24" s="346">
        <v>0.96867304899318929</v>
      </c>
      <c r="J24" s="346">
        <v>0.97816717773972428</v>
      </c>
      <c r="K24" s="349">
        <v>0.96777972222222219</v>
      </c>
      <c r="L24" s="348">
        <v>0.85762854830670154</v>
      </c>
      <c r="M24" s="346">
        <v>0.88175914430033842</v>
      </c>
      <c r="N24" s="346">
        <v>0.81883863308841265</v>
      </c>
      <c r="O24" s="347">
        <v>0.96007574074074087</v>
      </c>
      <c r="P24" s="348">
        <v>0.50503734163145675</v>
      </c>
      <c r="Q24" s="350">
        <v>0.66279125768271785</v>
      </c>
      <c r="R24" s="350">
        <v>0.47782844140721226</v>
      </c>
      <c r="S24" s="368">
        <v>0.85469576719576723</v>
      </c>
      <c r="T24" s="373">
        <v>0.62559973280423276</v>
      </c>
      <c r="U24" s="374">
        <v>0.7728060233007733</v>
      </c>
      <c r="V24" s="374">
        <v>0.64616799823633164</v>
      </c>
      <c r="W24" s="375">
        <v>0.89829452380952379</v>
      </c>
      <c r="X24" s="422">
        <f t="shared" ref="X24:AE24" si="0">AVERAGE(X18:X23)</f>
        <v>0.64250449470899473</v>
      </c>
      <c r="Y24" s="374">
        <f t="shared" si="0"/>
        <v>0.78117598667073673</v>
      </c>
      <c r="Z24" s="374">
        <f t="shared" si="0"/>
        <v>0.64878704585537916</v>
      </c>
      <c r="AA24" s="375">
        <f t="shared" si="0"/>
        <v>0.91337388888888904</v>
      </c>
      <c r="AB24" s="375">
        <f t="shared" si="0"/>
        <v>0.80399319051737039</v>
      </c>
      <c r="AC24" s="375">
        <f t="shared" si="0"/>
        <v>0.8447613936435201</v>
      </c>
      <c r="AD24" s="375">
        <f t="shared" si="0"/>
        <v>0.77917229446616598</v>
      </c>
      <c r="AE24" s="375">
        <f t="shared" si="0"/>
        <v>0.94406251964085308</v>
      </c>
    </row>
    <row r="25" spans="1:32" x14ac:dyDescent="0.25">
      <c r="A25" s="311"/>
      <c r="B25" s="311"/>
      <c r="C25" s="307"/>
      <c r="D25" s="307"/>
      <c r="E25" s="307"/>
      <c r="F25" s="307"/>
      <c r="G25" s="307"/>
      <c r="H25" s="307"/>
      <c r="I25" s="307"/>
      <c r="J25" s="307"/>
      <c r="K25" s="307"/>
      <c r="L25" s="307"/>
      <c r="M25" s="307"/>
      <c r="N25" s="307"/>
      <c r="O25" s="307"/>
      <c r="P25" s="300"/>
      <c r="R25" s="301"/>
      <c r="S25"/>
      <c r="T25"/>
      <c r="U25"/>
      <c r="V25"/>
      <c r="W25"/>
      <c r="X25"/>
      <c r="Y25"/>
      <c r="Z25"/>
      <c r="AA25"/>
    </row>
    <row r="26" spans="1:32" ht="15.75" thickBot="1" x14ac:dyDescent="0.3">
      <c r="B26" s="311"/>
      <c r="C26" s="311"/>
      <c r="D26" s="311"/>
      <c r="E26" s="311"/>
      <c r="F26" s="311"/>
      <c r="G26" s="311"/>
      <c r="H26" s="311"/>
      <c r="I26" s="311"/>
      <c r="J26" s="311"/>
      <c r="K26" s="311"/>
      <c r="L26" s="311"/>
      <c r="M26" s="311"/>
      <c r="N26" s="311"/>
      <c r="O26" s="311"/>
    </row>
    <row r="27" spans="1:32" ht="15.75" customHeight="1" thickBot="1" x14ac:dyDescent="0.3">
      <c r="D27" s="442" t="s">
        <v>1051</v>
      </c>
      <c r="E27" s="443"/>
      <c r="F27" s="443"/>
      <c r="G27" s="444"/>
      <c r="H27" s="445" t="s">
        <v>1052</v>
      </c>
      <c r="I27" s="446"/>
      <c r="J27" s="446"/>
      <c r="K27" s="446"/>
      <c r="L27" s="442" t="s">
        <v>1053</v>
      </c>
      <c r="M27" s="443"/>
      <c r="N27" s="443"/>
      <c r="O27" s="444"/>
      <c r="P27" s="442" t="s">
        <v>1054</v>
      </c>
      <c r="Q27" s="443"/>
      <c r="R27" s="443"/>
      <c r="S27" s="444"/>
      <c r="T27" s="447" t="s">
        <v>1074</v>
      </c>
      <c r="U27" s="448"/>
      <c r="V27" s="448"/>
      <c r="W27" s="449"/>
      <c r="X27" s="447" t="s">
        <v>1077</v>
      </c>
      <c r="Y27" s="448"/>
      <c r="Z27" s="448"/>
      <c r="AA27" s="449"/>
      <c r="AB27" s="447" t="s">
        <v>1055</v>
      </c>
      <c r="AC27" s="448"/>
      <c r="AD27" s="448"/>
      <c r="AE27" s="449"/>
    </row>
    <row r="28" spans="1:32" ht="75" customHeight="1" thickBot="1" x14ac:dyDescent="0.3">
      <c r="B28" s="351" t="s">
        <v>1071</v>
      </c>
      <c r="C28" s="352"/>
      <c r="D28" s="385" t="s">
        <v>1057</v>
      </c>
      <c r="E28" s="386" t="s">
        <v>1058</v>
      </c>
      <c r="F28" s="353" t="s">
        <v>1059</v>
      </c>
      <c r="G28" s="354" t="s">
        <v>1060</v>
      </c>
      <c r="H28" s="355" t="s">
        <v>1057</v>
      </c>
      <c r="I28" s="386" t="s">
        <v>1058</v>
      </c>
      <c r="J28" s="353" t="s">
        <v>1059</v>
      </c>
      <c r="K28" s="356" t="s">
        <v>1060</v>
      </c>
      <c r="L28" s="385" t="s">
        <v>1057</v>
      </c>
      <c r="M28" s="386" t="s">
        <v>1058</v>
      </c>
      <c r="N28" s="353" t="s">
        <v>1059</v>
      </c>
      <c r="O28" s="354" t="s">
        <v>1060</v>
      </c>
      <c r="P28" s="385" t="s">
        <v>1057</v>
      </c>
      <c r="Q28" s="386" t="s">
        <v>1058</v>
      </c>
      <c r="R28" s="353" t="s">
        <v>1059</v>
      </c>
      <c r="S28" s="356" t="s">
        <v>1060</v>
      </c>
      <c r="T28" s="385" t="s">
        <v>1057</v>
      </c>
      <c r="U28" s="386" t="s">
        <v>1058</v>
      </c>
      <c r="V28" s="353" t="s">
        <v>1059</v>
      </c>
      <c r="W28" s="356" t="s">
        <v>1060</v>
      </c>
      <c r="X28" s="385" t="s">
        <v>1057</v>
      </c>
      <c r="Y28" s="386" t="s">
        <v>1058</v>
      </c>
      <c r="Z28" s="353" t="s">
        <v>1059</v>
      </c>
      <c r="AA28" s="356" t="s">
        <v>1060</v>
      </c>
      <c r="AB28" s="378" t="s">
        <v>1057</v>
      </c>
      <c r="AC28" s="379" t="s">
        <v>1058</v>
      </c>
      <c r="AD28" s="380" t="s">
        <v>1059</v>
      </c>
      <c r="AE28" s="381" t="s">
        <v>1060</v>
      </c>
    </row>
    <row r="29" spans="1:32" ht="33" hidden="1" customHeight="1" thickBot="1" x14ac:dyDescent="0.3">
      <c r="B29" s="326"/>
      <c r="C29" s="320"/>
      <c r="D29" s="321"/>
      <c r="E29" s="322"/>
      <c r="F29" s="322"/>
      <c r="G29" s="323"/>
      <c r="H29" s="322"/>
      <c r="I29" s="322"/>
      <c r="J29" s="322"/>
      <c r="K29" s="322"/>
      <c r="L29" s="321"/>
      <c r="M29" s="322"/>
      <c r="N29" s="322"/>
      <c r="O29" s="323"/>
      <c r="P29" s="326" t="s">
        <v>1061</v>
      </c>
      <c r="Q29" s="319" t="s">
        <v>1062</v>
      </c>
      <c r="R29" s="319" t="s">
        <v>124</v>
      </c>
      <c r="S29" s="325" t="s">
        <v>105</v>
      </c>
      <c r="T29" s="423"/>
      <c r="U29" s="423"/>
      <c r="V29" s="423"/>
      <c r="W29" s="423"/>
      <c r="X29" s="326" t="s">
        <v>1061</v>
      </c>
      <c r="Y29" s="319" t="s">
        <v>1062</v>
      </c>
      <c r="Z29" s="319" t="s">
        <v>124</v>
      </c>
      <c r="AA29" s="325" t="s">
        <v>105</v>
      </c>
      <c r="AB29" s="382" t="s">
        <v>1061</v>
      </c>
      <c r="AC29" s="383" t="s">
        <v>1062</v>
      </c>
      <c r="AD29" s="383" t="s">
        <v>124</v>
      </c>
      <c r="AE29" s="384" t="s">
        <v>105</v>
      </c>
    </row>
    <row r="30" spans="1:32" s="338" customFormat="1" ht="27" customHeight="1" x14ac:dyDescent="0.25">
      <c r="A30" s="328"/>
      <c r="B30" s="357" t="s">
        <v>84</v>
      </c>
      <c r="C30" s="330"/>
      <c r="D30" s="331">
        <v>0</v>
      </c>
      <c r="E30" s="332">
        <v>0</v>
      </c>
      <c r="F30" s="332" t="s">
        <v>544</v>
      </c>
      <c r="G30" s="334" t="s">
        <v>544</v>
      </c>
      <c r="H30" s="358">
        <v>1</v>
      </c>
      <c r="I30" s="359">
        <v>0.96333333333333337</v>
      </c>
      <c r="J30" s="359">
        <v>0.95600000000000007</v>
      </c>
      <c r="K30" s="360">
        <v>1</v>
      </c>
      <c r="L30" s="331">
        <v>0.83333333333333337</v>
      </c>
      <c r="M30" s="332">
        <v>0.71628937007874016</v>
      </c>
      <c r="N30" s="332">
        <v>0.62171916010498685</v>
      </c>
      <c r="O30" s="334">
        <v>1</v>
      </c>
      <c r="P30" s="331">
        <v>0</v>
      </c>
      <c r="Q30" s="332">
        <v>0.22222222222222221</v>
      </c>
      <c r="R30" s="332">
        <v>0.22222222222222221</v>
      </c>
      <c r="S30" s="333" t="s">
        <v>544</v>
      </c>
      <c r="T30" s="424">
        <v>0</v>
      </c>
      <c r="U30" s="425">
        <v>0.22619047619047622</v>
      </c>
      <c r="V30" s="425">
        <v>0.2638888888888889</v>
      </c>
      <c r="W30" s="426">
        <v>0</v>
      </c>
      <c r="X30" s="421">
        <f>+IFERROR(IF(AVERAGEIF('Formula y segui PES_Fórmulas'!A:A,Avances!B30,'Formula y segui PES_Fórmulas'!AW:AW)&gt;1,1.00001,AVERAGEIF('Formula y segui PES_Fórmulas'!A:A,Avances!B30,'Formula y segui PES_Fórmulas'!AW:AW)),0)</f>
        <v>0</v>
      </c>
      <c r="Y30" s="370">
        <f>+IFERROR(IF(AVERAGEIF('Formula y segui PES_Fórmulas'!A:A,Avances!B30,'Formula y segui PES_Fórmulas'!CT:CT)&gt;1,1.00001,AVERAGEIF('Formula y segui PES_Fórmulas'!A:A,Avances!B30,'Formula y segui PES_Fórmulas'!CT:CT)),0)</f>
        <v>0.22619047619047622</v>
      </c>
      <c r="Z30" s="370">
        <f>+IFERROR(IF(AVERAGEIFS('Formula y segui PES_Fórmulas'!CT:CT,'Formula y segui PES_Fórmulas'!A:A,Avances!B30,'Formula y segui PES_Fórmulas'!DD:DD,Avances!$Z$29)&gt;1,1.00001,AVERAGEIFS('Formula y segui PES_Fórmulas'!CT:CT,'Formula y segui PES_Fórmulas'!A:A,Avances!B30,'Formula y segui PES_Fórmulas'!DD:DD,Avances!$Z$29)),"No aplica")</f>
        <v>0.2638888888888889</v>
      </c>
      <c r="AA30" s="376">
        <f>+IFERROR(IF(AVERAGEIFS('Formula y segui PES_Fórmulas'!CT:CT,'Formula y segui PES_Fórmulas'!A:A,Avances!B30,'Formula y segui PES_Fórmulas'!DD:DD,Avances!$AA$29)&gt;1,1.00001,AVERAGEIFS('Formula y segui PES_Fórmulas'!CT:CT,'Formula y segui PES_Fórmulas'!A:A,Avances!B30,'Formula y segui PES_Fórmulas'!DD:DD,Avances!$AA$29)),"No aplica")</f>
        <v>0</v>
      </c>
      <c r="AB30" s="371">
        <f>+IFERROR(IF(AVERAGEIF('Formula y segui PES_Fórmulas'!A:A,Avances!B30,'Formula y segui PES_Fórmulas'!AX:AX)&gt;1,1.00001,AVERAGEIF('Formula y segui PES_Fórmulas'!A:A,Avances!B30,'Formula y segui PES_Fórmulas'!AX:AX)),0)</f>
        <v>0.62222222222222223</v>
      </c>
      <c r="AC30" s="370">
        <f>+IFERROR(IF(AVERAGEIF('Formula y segui PES_Fórmulas'!A:A,Avances!B30,'Formula y segui PES_Fórmulas'!CU:CU)&gt;1,1.00001,AVERAGEIF('Formula y segui PES_Fórmulas'!A:A,Avances!B30,'Formula y segui PES_Fórmulas'!CU:CU)),0)</f>
        <v>0.56986305265763348</v>
      </c>
      <c r="AD30" s="370">
        <f>+IFERROR(IF(AVERAGEIFS('Formula y segui PES_Fórmulas'!CU:CU,'Formula y segui PES_Fórmulas'!A:A,Avances!B30,'Formula y segui PES_Fórmulas'!DD:DD,Avances!$AD$29)&gt;1,1.00001,AVERAGEIFS('Formula y segui PES_Fórmulas'!CU:CU,'Formula y segui PES_Fórmulas'!A:A,Avances!B30,'Formula y segui PES_Fórmulas'!DD:DD,Avances!$AD$29)),"No aplica")</f>
        <v>0.49817356143390579</v>
      </c>
      <c r="AE30" s="372">
        <f>+IFERROR(IF(AVERAGEIFS('Formula y segui PES_Fórmulas'!CU:CU,'Formula y segui PES_Fórmulas'!A:A,Avances!B30,'Formula y segui PES_Fórmulas'!DD:DD,Avances!$AE$29)&gt;1,1.00001,AVERAGEIFS('Formula y segui PES_Fórmulas'!CU:CU,'Formula y segui PES_Fórmulas'!A:A,Avances!B30,'Formula y segui PES_Fórmulas'!DD:DD,Avances!$AE$29)),"No aplica")</f>
        <v>1</v>
      </c>
    </row>
    <row r="31" spans="1:32" s="338" customFormat="1" ht="27" customHeight="1" x14ac:dyDescent="0.25">
      <c r="A31" s="328"/>
      <c r="B31" s="357" t="s">
        <v>200</v>
      </c>
      <c r="C31" s="339"/>
      <c r="D31" s="331">
        <v>0.69</v>
      </c>
      <c r="E31" s="332">
        <v>0.70901639344262291</v>
      </c>
      <c r="F31" s="332">
        <v>0.27254098360655737</v>
      </c>
      <c r="G31" s="334">
        <v>1</v>
      </c>
      <c r="H31" s="358">
        <v>1.0000100000000001</v>
      </c>
      <c r="I31" s="359">
        <v>1.0000100000000001</v>
      </c>
      <c r="J31" s="359">
        <v>1.0000100000000001</v>
      </c>
      <c r="K31" s="360">
        <v>1</v>
      </c>
      <c r="L31" s="331">
        <v>0.68381285714285711</v>
      </c>
      <c r="M31" s="332">
        <v>0.81954202764976969</v>
      </c>
      <c r="N31" s="332">
        <v>0.5789280645161291</v>
      </c>
      <c r="O31" s="334">
        <v>1.0000100000000001</v>
      </c>
      <c r="P31" s="331">
        <v>0.42285714285714288</v>
      </c>
      <c r="Q31" s="332">
        <v>0.51758266097136529</v>
      </c>
      <c r="R31" s="332">
        <v>0.17912144702842378</v>
      </c>
      <c r="S31" s="333">
        <v>0.77142857142857135</v>
      </c>
      <c r="T31" s="371">
        <v>0.5228571428571428</v>
      </c>
      <c r="U31" s="370">
        <v>0.81530897959183679</v>
      </c>
      <c r="V31" s="370">
        <v>0.85000666666666669</v>
      </c>
      <c r="W31" s="372">
        <v>0.78928571428571426</v>
      </c>
      <c r="X31" s="421">
        <f>+IFERROR(IF(AVERAGEIF('Formula y segui PES_Fórmulas'!A:A,Avances!B31,'Formula y segui PES_Fórmulas'!AW:AW)&gt;1,1.00001,AVERAGEIF('Formula y segui PES_Fórmulas'!A:A,Avances!B31,'Formula y segui PES_Fórmulas'!AW:AW)),0)</f>
        <v>0.72571428571428565</v>
      </c>
      <c r="Y31" s="370">
        <f>+IFERROR(IF(AVERAGEIF('Formula y segui PES_Fórmulas'!A:A,Avances!B31,'Formula y segui PES_Fórmulas'!CT:CT)&gt;1,1.00001,AVERAGEIF('Formula y segui PES_Fórmulas'!A:A,Avances!B31,'Formula y segui PES_Fórmulas'!CT:CT)),0)</f>
        <v>0.90857428571428578</v>
      </c>
      <c r="Z31" s="370">
        <f>+IFERROR(IF(AVERAGEIFS('Formula y segui PES_Fórmulas'!CT:CT,'Formula y segui PES_Fórmulas'!A:A,Avances!B31,'Formula y segui PES_Fórmulas'!DD:DD,Avances!$Z$29)&gt;1,1.00001,AVERAGEIFS('Formula y segui PES_Fórmulas'!CT:CT,'Formula y segui PES_Fórmulas'!A:A,Avances!B31,'Formula y segui PES_Fórmulas'!DD:DD,Avances!$Z$29)),"No aplica")</f>
        <v>0.88667333333333342</v>
      </c>
      <c r="AA31" s="376">
        <f>+IFERROR(IF(AVERAGEIFS('Formula y segui PES_Fórmulas'!CT:CT,'Formula y segui PES_Fórmulas'!A:A,Avances!B31,'Formula y segui PES_Fórmulas'!DD:DD,Avances!$AA$29)&gt;1,1.00001,AVERAGEIFS('Formula y segui PES_Fórmulas'!CT:CT,'Formula y segui PES_Fórmulas'!A:A,Avances!B31,'Formula y segui PES_Fórmulas'!DD:DD,Avances!$AA$29)),"No aplica")</f>
        <v>0.92500000000000004</v>
      </c>
      <c r="AB31" s="371">
        <f>+IFERROR(IF(AVERAGEIF('Formula y segui PES_Fórmulas'!A:A,Avances!B31,'Formula y segui PES_Fórmulas'!AX:AX)&gt;1,1.00001,AVERAGEIF('Formula y segui PES_Fórmulas'!A:A,Avances!B31,'Formula y segui PES_Fórmulas'!AX:AX)),0)</f>
        <v>0.88343915343915347</v>
      </c>
      <c r="AC31" s="370">
        <f>+IFERROR(IF(AVERAGEIF('Formula y segui PES_Fórmulas'!A:A,Avances!B31,'Formula y segui PES_Fórmulas'!CU:CU)&gt;1,1.00001,AVERAGEIF('Formula y segui PES_Fórmulas'!A:A,Avances!B31,'Formula y segui PES_Fórmulas'!CU:CU)),0)</f>
        <v>0.89838732838589974</v>
      </c>
      <c r="AD31" s="370">
        <f>+IFERROR(IF(AVERAGEIFS('Formula y segui PES_Fórmulas'!CU:CU,'Formula y segui PES_Fórmulas'!A:A,Avances!B31,'Formula y segui PES_Fórmulas'!DD:DD,Avances!$AD$29)&gt;1,1.00001,AVERAGEIFS('Formula y segui PES_Fórmulas'!CU:CU,'Formula y segui PES_Fórmulas'!A:A,Avances!B31,'Formula y segui PES_Fórmulas'!DD:DD,Avances!$AD$29)),"No aplica")</f>
        <v>0.81660746993747002</v>
      </c>
      <c r="AE31" s="372">
        <f>+IFERROR(IF(AVERAGEIFS('Formula y segui PES_Fórmulas'!CU:CU,'Formula y segui PES_Fórmulas'!A:A,Avances!B31,'Formula y segui PES_Fórmulas'!DD:DD,Avances!$AE$29)&gt;1,1.00001,AVERAGEIFS('Formula y segui PES_Fórmulas'!CU:CU,'Formula y segui PES_Fórmulas'!A:A,Avances!B31,'Formula y segui PES_Fórmulas'!DD:DD,Avances!$AE$29)),"No aplica")</f>
        <v>0.95972222222222225</v>
      </c>
      <c r="AF31" s="340"/>
    </row>
    <row r="32" spans="1:32" s="338" customFormat="1" ht="27" customHeight="1" x14ac:dyDescent="0.25">
      <c r="A32" s="328"/>
      <c r="B32" s="357" t="s">
        <v>293</v>
      </c>
      <c r="C32" s="339"/>
      <c r="D32" s="331">
        <v>1.0000100000000001</v>
      </c>
      <c r="E32" s="332">
        <v>1.0000100000000001</v>
      </c>
      <c r="F32" s="332">
        <v>1.0000100000000001</v>
      </c>
      <c r="G32" s="334" t="s">
        <v>544</v>
      </c>
      <c r="H32" s="358">
        <v>1.0000100000000001</v>
      </c>
      <c r="I32" s="359">
        <v>1.0000100000000001</v>
      </c>
      <c r="J32" s="359">
        <v>1.0000100000000001</v>
      </c>
      <c r="K32" s="360" t="s">
        <v>544</v>
      </c>
      <c r="L32" s="331">
        <v>0.76031777777777787</v>
      </c>
      <c r="M32" s="332">
        <v>1.0000100000000001</v>
      </c>
      <c r="N32" s="332">
        <v>1.0000100000000001</v>
      </c>
      <c r="O32" s="334" t="s">
        <v>544</v>
      </c>
      <c r="P32" s="331">
        <v>0.17394444444444446</v>
      </c>
      <c r="Q32" s="332">
        <v>0.17394444444444446</v>
      </c>
      <c r="R32" s="332">
        <v>0.17394444444444446</v>
      </c>
      <c r="S32" s="333" t="s">
        <v>544</v>
      </c>
      <c r="T32" s="371">
        <v>0.45375396825396824</v>
      </c>
      <c r="U32" s="370">
        <v>0.45375396825396824</v>
      </c>
      <c r="V32" s="370">
        <v>0.45375396825396824</v>
      </c>
      <c r="W32" s="372" t="s">
        <v>544</v>
      </c>
      <c r="X32" s="421">
        <f>+IFERROR(IF(AVERAGEIF('Formula y segui PES_Fórmulas'!A:A,Avances!B32,'Formula y segui PES_Fórmulas'!AW:AW)&gt;1,1.00001,AVERAGEIF('Formula y segui PES_Fórmulas'!A:A,Avances!B32,'Formula y segui PES_Fórmulas'!AW:AW)),0)</f>
        <v>0.45375396825396824</v>
      </c>
      <c r="Y32" s="370">
        <f>+IFERROR(IF(AVERAGEIF('Formula y segui PES_Fórmulas'!A:A,Avances!B32,'Formula y segui PES_Fórmulas'!CT:CT)&gt;1,1.00001,AVERAGEIF('Formula y segui PES_Fórmulas'!A:A,Avances!B32,'Formula y segui PES_Fórmulas'!CT:CT)),0)</f>
        <v>0.45375396825396824</v>
      </c>
      <c r="Z32" s="370">
        <f>+IFERROR(IF(AVERAGEIFS('Formula y segui PES_Fórmulas'!CT:CT,'Formula y segui PES_Fórmulas'!A:A,Avances!B32,'Formula y segui PES_Fórmulas'!DD:DD,Avances!$Z$29)&gt;1,1.00001,AVERAGEIFS('Formula y segui PES_Fórmulas'!CT:CT,'Formula y segui PES_Fórmulas'!A:A,Avances!B32,'Formula y segui PES_Fórmulas'!DD:DD,Avances!$Z$29)),"No aplica")</f>
        <v>0.45375396825396824</v>
      </c>
      <c r="AA32" s="376" t="str">
        <f>+IFERROR(IF(AVERAGEIFS('Formula y segui PES_Fórmulas'!CT:CT,'Formula y segui PES_Fórmulas'!A:A,Avances!B32,'Formula y segui PES_Fórmulas'!DD:DD,Avances!$AA$29)&gt;1,1.00001,AVERAGEIFS('Formula y segui PES_Fórmulas'!CT:CT,'Formula y segui PES_Fórmulas'!A:A,Avances!B32,'Formula y segui PES_Fórmulas'!DD:DD,Avances!$AA$29)),"No aplica")</f>
        <v>No aplica</v>
      </c>
      <c r="AB32" s="371">
        <f>+IFERROR(IF(AVERAGEIF('Formula y segui PES_Fórmulas'!A:A,Avances!B32,'Formula y segui PES_Fórmulas'!AX:AX)&gt;1,1.00001,AVERAGEIF('Formula y segui PES_Fórmulas'!A:A,Avances!B32,'Formula y segui PES_Fórmulas'!AX:AX)),0)</f>
        <v>0.84680666666666671</v>
      </c>
      <c r="AC32" s="370">
        <f>+IFERROR(IF(AVERAGEIF('Formula y segui PES_Fórmulas'!A:A,Avances!B32,'Formula y segui PES_Fórmulas'!CU:CU)&gt;1,1.00001,AVERAGEIF('Formula y segui PES_Fórmulas'!A:A,Avances!B32,'Formula y segui PES_Fórmulas'!CU:CU)),0)</f>
        <v>1.0000100000000001</v>
      </c>
      <c r="AD32" s="370">
        <f>+IFERROR(IF(AVERAGEIFS('Formula y segui PES_Fórmulas'!CU:CU,'Formula y segui PES_Fórmulas'!A:A,Avances!B32,'Formula y segui PES_Fórmulas'!DD:DD,Avances!$AD$29)&gt;1,1.00001,AVERAGEIFS('Formula y segui PES_Fórmulas'!CU:CU,'Formula y segui PES_Fórmulas'!A:A,Avances!B32,'Formula y segui PES_Fórmulas'!DD:DD,Avances!$AD$29)),"No aplica")</f>
        <v>1.0000100000000001</v>
      </c>
      <c r="AE32" s="372" t="str">
        <f>+IFERROR(IF(AVERAGEIFS('Formula y segui PES_Fórmulas'!CU:CU,'Formula y segui PES_Fórmulas'!A:A,Avances!B32,'Formula y segui PES_Fórmulas'!DD:DD,Avances!$AE$29)&gt;1,1.00001,AVERAGEIFS('Formula y segui PES_Fórmulas'!CU:CU,'Formula y segui PES_Fórmulas'!A:A,Avances!B32,'Formula y segui PES_Fórmulas'!DD:DD,Avances!$AE$29)),"No aplica")</f>
        <v>No aplica</v>
      </c>
      <c r="AF32" s="340"/>
    </row>
    <row r="33" spans="1:32" s="338" customFormat="1" ht="27" customHeight="1" x14ac:dyDescent="0.25">
      <c r="A33" s="328"/>
      <c r="B33" s="357" t="s">
        <v>347</v>
      </c>
      <c r="C33" s="342"/>
      <c r="D33" s="331">
        <v>0</v>
      </c>
      <c r="E33" s="332">
        <v>0</v>
      </c>
      <c r="F33" s="332" t="s">
        <v>544</v>
      </c>
      <c r="G33" s="334" t="s">
        <v>544</v>
      </c>
      <c r="H33" s="358">
        <v>1.0000100000000001</v>
      </c>
      <c r="I33" s="359">
        <v>1.0000100000000001</v>
      </c>
      <c r="J33" s="359" t="s">
        <v>544</v>
      </c>
      <c r="K33" s="360">
        <v>1.0000100000000001</v>
      </c>
      <c r="L33" s="331">
        <v>0.70833333333333337</v>
      </c>
      <c r="M33" s="332">
        <v>0.76666666666666672</v>
      </c>
      <c r="N33" s="332">
        <v>0</v>
      </c>
      <c r="O33" s="334">
        <v>0.95833333333333337</v>
      </c>
      <c r="P33" s="331">
        <v>0.25</v>
      </c>
      <c r="Q33" s="332">
        <v>0.33333333333333331</v>
      </c>
      <c r="R33" s="332">
        <v>0</v>
      </c>
      <c r="S33" s="333">
        <v>0.5</v>
      </c>
      <c r="T33" s="371">
        <v>0.27500000000000002</v>
      </c>
      <c r="U33" s="370">
        <v>0.50000166666666668</v>
      </c>
      <c r="V33" s="370">
        <v>0</v>
      </c>
      <c r="W33" s="372">
        <v>0.75000250000000002</v>
      </c>
      <c r="X33" s="421">
        <f>+IFERROR(IF(AVERAGEIF('Formula y segui PES_Fórmulas'!A:A,Avances!B33,'Formula y segui PES_Fórmulas'!AW:AW)&gt;1,1.00001,AVERAGEIF('Formula y segui PES_Fórmulas'!A:A,Avances!B33,'Formula y segui PES_Fórmulas'!AW:AW)),0)</f>
        <v>0.27500000000000002</v>
      </c>
      <c r="Y33" s="370">
        <f>+IFERROR(IF(AVERAGEIF('Formula y segui PES_Fórmulas'!A:A,Avances!B33,'Formula y segui PES_Fórmulas'!CT:CT)&gt;1,1.00001,AVERAGEIF('Formula y segui PES_Fórmulas'!A:A,Avances!B33,'Formula y segui PES_Fórmulas'!CT:CT)),0)</f>
        <v>0.50000166666666668</v>
      </c>
      <c r="Z33" s="370">
        <f>+IFERROR(IF(AVERAGEIFS('Formula y segui PES_Fórmulas'!CT:CT,'Formula y segui PES_Fórmulas'!A:A,Avances!B33,'Formula y segui PES_Fórmulas'!DD:DD,Avances!$Z$29)&gt;1,1.00001,AVERAGEIFS('Formula y segui PES_Fórmulas'!CT:CT,'Formula y segui PES_Fórmulas'!A:A,Avances!B33,'Formula y segui PES_Fórmulas'!DD:DD,Avances!$Z$29)),"No aplica")</f>
        <v>0</v>
      </c>
      <c r="AA33" s="376">
        <f>+IFERROR(IF(AVERAGEIFS('Formula y segui PES_Fórmulas'!CT:CT,'Formula y segui PES_Fórmulas'!A:A,Avances!B33,'Formula y segui PES_Fórmulas'!DD:DD,Avances!$AA$29)&gt;1,1.00001,AVERAGEIFS('Formula y segui PES_Fórmulas'!CT:CT,'Formula y segui PES_Fórmulas'!A:A,Avances!B33,'Formula y segui PES_Fórmulas'!DD:DD,Avances!$AA$29)),"No aplica")</f>
        <v>0.75000250000000002</v>
      </c>
      <c r="AB33" s="371">
        <f>+IFERROR(IF(AVERAGEIF('Formula y segui PES_Fórmulas'!A:A,Avances!B33,'Formula y segui PES_Fórmulas'!AX:AX)&gt;1,1.00001,AVERAGEIF('Formula y segui PES_Fórmulas'!A:A,Avances!B33,'Formula y segui PES_Fórmulas'!AX:AX)),0)</f>
        <v>0.5625</v>
      </c>
      <c r="AC33" s="370">
        <f>+IFERROR(IF(AVERAGEIF('Formula y segui PES_Fórmulas'!A:A,Avances!B33,'Formula y segui PES_Fórmulas'!CU:CU)&gt;1,1.00001,AVERAGEIF('Formula y segui PES_Fórmulas'!A:A,Avances!B33,'Formula y segui PES_Fórmulas'!CU:CU)),0)</f>
        <v>0.54166666666666663</v>
      </c>
      <c r="AD33" s="370">
        <f>+IFERROR(IF(AVERAGEIFS('Formula y segui PES_Fórmulas'!CU:CU,'Formula y segui PES_Fórmulas'!A:A,Avances!B33,'Formula y segui PES_Fórmulas'!DD:DD,Avances!$AD$29)&gt;1,1.00001,AVERAGEIFS('Formula y segui PES_Fórmulas'!CU:CU,'Formula y segui PES_Fórmulas'!A:A,Avances!B33,'Formula y segui PES_Fórmulas'!DD:DD,Avances!$AD$29)),"No aplica")</f>
        <v>0</v>
      </c>
      <c r="AE33" s="372">
        <f>+IFERROR(IF(AVERAGEIFS('Formula y segui PES_Fórmulas'!CU:CU,'Formula y segui PES_Fórmulas'!A:A,Avances!B33,'Formula y segui PES_Fórmulas'!DD:DD,Avances!$AE$29)&gt;1,1.00001,AVERAGEIFS('Formula y segui PES_Fórmulas'!CU:CU,'Formula y segui PES_Fórmulas'!A:A,Avances!B33,'Formula y segui PES_Fórmulas'!DD:DD,Avances!$AE$29)),"No aplica")</f>
        <v>0.8125</v>
      </c>
      <c r="AF33" s="340"/>
    </row>
    <row r="34" spans="1:32" s="338" customFormat="1" ht="27" customHeight="1" x14ac:dyDescent="0.25">
      <c r="A34" s="328"/>
      <c r="B34" s="357" t="s">
        <v>1</v>
      </c>
      <c r="C34" s="342"/>
      <c r="D34" s="331">
        <v>0.93799019607843137</v>
      </c>
      <c r="E34" s="332">
        <v>0.775000625</v>
      </c>
      <c r="F34" s="332">
        <v>0.840001</v>
      </c>
      <c r="G34" s="334">
        <v>0.66666666666666663</v>
      </c>
      <c r="H34" s="358">
        <v>0.97489456991020684</v>
      </c>
      <c r="I34" s="359">
        <v>0.97188818406781119</v>
      </c>
      <c r="J34" s="359">
        <v>0.98085794359324729</v>
      </c>
      <c r="K34" s="360">
        <v>0.96153846153846156</v>
      </c>
      <c r="L34" s="331">
        <v>0.96429868710237132</v>
      </c>
      <c r="M34" s="332">
        <v>0.91064929753660417</v>
      </c>
      <c r="N34" s="332">
        <v>0.86647813080204306</v>
      </c>
      <c r="O34" s="334">
        <v>0.9642857142857143</v>
      </c>
      <c r="P34" s="331">
        <v>0.77999190133607399</v>
      </c>
      <c r="Q34" s="332">
        <v>0.84514031254133215</v>
      </c>
      <c r="R34" s="332">
        <v>0.75088668568872474</v>
      </c>
      <c r="S34" s="333">
        <v>0.93939393939393934</v>
      </c>
      <c r="T34" s="371">
        <v>0.96333888888888886</v>
      </c>
      <c r="U34" s="370">
        <v>0.88420590909090901</v>
      </c>
      <c r="V34" s="370">
        <v>0.76841181818181825</v>
      </c>
      <c r="W34" s="372">
        <v>1</v>
      </c>
      <c r="X34" s="421">
        <f>+IFERROR(IF(AVERAGEIF('Formula y segui PES_Fórmulas'!A:A,Avances!B34,'Formula y segui PES_Fórmulas'!AW:AW)&gt;1,1.00001,AVERAGEIF('Formula y segui PES_Fórmulas'!A:A,Avances!B34,'Formula y segui PES_Fórmulas'!AW:AW)),0)</f>
        <v>0.96333888888888886</v>
      </c>
      <c r="Y34" s="370">
        <f>+IFERROR(IF(AVERAGEIF('Formula y segui PES_Fórmulas'!A:A,Avances!B34,'Formula y segui PES_Fórmulas'!CT:CT)&gt;1,1.00001,AVERAGEIF('Formula y segui PES_Fórmulas'!A:A,Avances!B34,'Formula y segui PES_Fórmulas'!CT:CT)),0)</f>
        <v>0.88420590909090901</v>
      </c>
      <c r="Z34" s="370">
        <f>+IFERROR(IF(AVERAGEIFS('Formula y segui PES_Fórmulas'!CT:CT,'Formula y segui PES_Fórmulas'!A:A,Avances!B34,'Formula y segui PES_Fórmulas'!DD:DD,Avances!$Z$29)&gt;1,1.00001,AVERAGEIFS('Formula y segui PES_Fórmulas'!CT:CT,'Formula y segui PES_Fórmulas'!A:A,Avances!B34,'Formula y segui PES_Fórmulas'!DD:DD,Avances!$Z$29)),"No aplica")</f>
        <v>0.76841181818181825</v>
      </c>
      <c r="AA34" s="376">
        <f>+IFERROR(IF(AVERAGEIFS('Formula y segui PES_Fórmulas'!CT:CT,'Formula y segui PES_Fórmulas'!A:A,Avances!B34,'Formula y segui PES_Fórmulas'!DD:DD,Avances!$AA$29)&gt;1,1.00001,AVERAGEIFS('Formula y segui PES_Fórmulas'!CT:CT,'Formula y segui PES_Fórmulas'!A:A,Avances!B34,'Formula y segui PES_Fórmulas'!DD:DD,Avances!$AA$29)),"No aplica")</f>
        <v>1</v>
      </c>
      <c r="AB34" s="371">
        <f>+IFERROR(IF(AVERAGEIF('Formula y segui PES_Fórmulas'!A:A,Avances!B34,'Formula y segui PES_Fórmulas'!AX:AX)&gt;1,1.00001,AVERAGEIF('Formula y segui PES_Fórmulas'!A:A,Avances!B34,'Formula y segui PES_Fórmulas'!AX:AX)),0)</f>
        <v>0.92302970917970906</v>
      </c>
      <c r="AC34" s="370">
        <f>+IFERROR(IF(AVERAGEIF('Formula y segui PES_Fórmulas'!A:A,Avances!B34,'Formula y segui PES_Fórmulas'!CU:CU)&gt;1,1.00001,AVERAGEIF('Formula y segui PES_Fórmulas'!A:A,Avances!B34,'Formula y segui PES_Fórmulas'!CU:CU)),0)</f>
        <v>0.87745715669495505</v>
      </c>
      <c r="AD34" s="370">
        <f>+IFERROR(IF(AVERAGEIFS('Formula y segui PES_Fórmulas'!CU:CU,'Formula y segui PES_Fórmulas'!A:A,Avances!B34,'Formula y segui PES_Fórmulas'!DD:DD,Avances!$AD$29)&gt;1,1.00001,AVERAGEIFS('Formula y segui PES_Fórmulas'!CU:CU,'Formula y segui PES_Fórmulas'!A:A,Avances!B34,'Formula y segui PES_Fórmulas'!DD:DD,Avances!$AD$29)),"No aplica")</f>
        <v>0.79593393513446553</v>
      </c>
      <c r="AE34" s="372">
        <f>+IFERROR(IF(AVERAGEIFS('Formula y segui PES_Fórmulas'!CU:CU,'Formula y segui PES_Fórmulas'!A:A,Avances!B34,'Formula y segui PES_Fórmulas'!DD:DD,Avances!$AE$29)&gt;1,1.00001,AVERAGEIFS('Formula y segui PES_Fórmulas'!CU:CU,'Formula y segui PES_Fórmulas'!A:A,Avances!B34,'Formula y segui PES_Fórmulas'!DD:DD,Avances!$AE$29)),"No aplica")</f>
        <v>0.9822727272727273</v>
      </c>
      <c r="AF34" s="340"/>
    </row>
    <row r="35" spans="1:32" s="338" customFormat="1" ht="27" customHeight="1" x14ac:dyDescent="0.25">
      <c r="A35" s="328"/>
      <c r="B35" s="357" t="s">
        <v>421</v>
      </c>
      <c r="C35" s="342"/>
      <c r="D35" s="341" t="s">
        <v>1072</v>
      </c>
      <c r="E35" s="332">
        <v>0</v>
      </c>
      <c r="F35" s="332" t="s">
        <v>544</v>
      </c>
      <c r="G35" s="334" t="s">
        <v>544</v>
      </c>
      <c r="H35" s="358">
        <v>0.57176720588235286</v>
      </c>
      <c r="I35" s="359">
        <v>0.89333458333333349</v>
      </c>
      <c r="J35" s="359">
        <v>0.89</v>
      </c>
      <c r="K35" s="360">
        <v>0.89444611111111116</v>
      </c>
      <c r="L35" s="331">
        <v>0.73095631576371556</v>
      </c>
      <c r="M35" s="332">
        <v>0.88287406905890309</v>
      </c>
      <c r="N35" s="332">
        <v>0.80005924170616116</v>
      </c>
      <c r="O35" s="334">
        <v>0.91600000000000004</v>
      </c>
      <c r="P35" s="331">
        <v>0.51952750000000003</v>
      </c>
      <c r="Q35" s="332">
        <v>0.96842000000000006</v>
      </c>
      <c r="R35" s="332">
        <v>0.94210000000000005</v>
      </c>
      <c r="S35" s="333">
        <v>0.97500000000000009</v>
      </c>
      <c r="T35" s="371">
        <v>0.72155500000000006</v>
      </c>
      <c r="U35" s="370">
        <v>0.91837142857142851</v>
      </c>
      <c r="V35" s="370">
        <v>0.82050000000000001</v>
      </c>
      <c r="W35" s="372">
        <v>0.95752000000000004</v>
      </c>
      <c r="X35" s="421">
        <f>+IFERROR(IF(AVERAGEIF('Formula y segui PES_Fórmulas'!A:A,Avances!B35,'Formula y segui PES_Fórmulas'!AW:AW)&gt;1,1.00001,AVERAGEIF('Formula y segui PES_Fórmulas'!A:A,Avances!B35,'Formula y segui PES_Fórmulas'!AW:AW)),0)</f>
        <v>0.72155500000000006</v>
      </c>
      <c r="Y35" s="370">
        <f>+IFERROR(IF(AVERAGEIF('Formula y segui PES_Fórmulas'!A:A,Avances!B35,'Formula y segui PES_Fórmulas'!CT:CT)&gt;1,1.00001,AVERAGEIF('Formula y segui PES_Fórmulas'!A:A,Avances!B35,'Formula y segui PES_Fórmulas'!CT:CT)),0)</f>
        <v>0.91837142857142851</v>
      </c>
      <c r="Z35" s="370">
        <f>+IFERROR(IF(AVERAGEIFS('Formula y segui PES_Fórmulas'!CT:CT,'Formula y segui PES_Fórmulas'!A:A,Avances!B35,'Formula y segui PES_Fórmulas'!DD:DD,Avances!$Z$29)&gt;1,1.00001,AVERAGEIFS('Formula y segui PES_Fórmulas'!CT:CT,'Formula y segui PES_Fórmulas'!A:A,Avances!B35,'Formula y segui PES_Fórmulas'!DD:DD,Avances!$Z$29)),"No aplica")</f>
        <v>0.82050000000000001</v>
      </c>
      <c r="AA35" s="376">
        <f>+IFERROR(IF(AVERAGEIFS('Formula y segui PES_Fórmulas'!CT:CT,'Formula y segui PES_Fórmulas'!A:A,Avances!B35,'Formula y segui PES_Fórmulas'!DD:DD,Avances!$AA$29)&gt;1,1.00001,AVERAGEIFS('Formula y segui PES_Fórmulas'!CT:CT,'Formula y segui PES_Fórmulas'!A:A,Avances!B35,'Formula y segui PES_Fórmulas'!DD:DD,Avances!$AA$29)),"No aplica")</f>
        <v>0.95752000000000004</v>
      </c>
      <c r="AB35" s="371">
        <f>+IFERROR(IF(AVERAGEIF('Formula y segui PES_Fórmulas'!A:A,Avances!B35,'Formula y segui PES_Fórmulas'!AX:AX)&gt;1,1.00001,AVERAGEIF('Formula y segui PES_Fórmulas'!A:A,Avances!B35,'Formula y segui PES_Fórmulas'!AX:AX)),0)</f>
        <v>0.57966211868577222</v>
      </c>
      <c r="AC35" s="370">
        <f>+IFERROR(IF(AVERAGEIF('Formula y segui PES_Fórmulas'!A:A,Avances!B35,'Formula y segui PES_Fórmulas'!CU:CU)&gt;1,1.00001,AVERAGEIF('Formula y segui PES_Fórmulas'!A:A,Avances!B35,'Formula y segui PES_Fórmulas'!CU:CU)),0)</f>
        <v>0.92857624999999988</v>
      </c>
      <c r="AD35" s="370">
        <f>+IFERROR(IF(AVERAGEIFS('Formula y segui PES_Fórmulas'!CU:CU,'Formula y segui PES_Fórmulas'!A:A,Avances!B35,'Formula y segui PES_Fórmulas'!DD:DD,Avances!$AD$29)&gt;1,1.00001,AVERAGEIFS('Formula y segui PES_Fórmulas'!CU:CU,'Formula y segui PES_Fórmulas'!A:A,Avances!B35,'Formula y segui PES_Fórmulas'!DD:DD,Avances!$AD$29)),"No aplica")</f>
        <v>0.82050000000000001</v>
      </c>
      <c r="AE35" s="372">
        <f>+IFERROR(IF(AVERAGEIFS('Formula y segui PES_Fórmulas'!CU:CU,'Formula y segui PES_Fórmulas'!A:A,Avances!B35,'Formula y segui PES_Fórmulas'!DD:DD,Avances!$AE$29)&gt;1,1.00001,AVERAGEIFS('Formula y segui PES_Fórmulas'!CU:CU,'Formula y segui PES_Fórmulas'!A:A,Avances!B35,'Formula y segui PES_Fórmulas'!DD:DD,Avances!$AE$29)),"No aplica")</f>
        <v>0.96460166666666647</v>
      </c>
      <c r="AF35" s="340"/>
    </row>
    <row r="36" spans="1:32" ht="19.5" thickBot="1" x14ac:dyDescent="0.3">
      <c r="B36" s="361" t="s">
        <v>1073</v>
      </c>
      <c r="C36" s="362"/>
      <c r="D36" s="348">
        <v>0.52560003921568632</v>
      </c>
      <c r="E36" s="346">
        <v>0.41400450307377051</v>
      </c>
      <c r="F36" s="346">
        <v>0.70418399453551916</v>
      </c>
      <c r="G36" s="349">
        <v>0.83333333333333326</v>
      </c>
      <c r="H36" s="363">
        <v>0.92444862929876004</v>
      </c>
      <c r="I36" s="364">
        <v>0.97143101678907973</v>
      </c>
      <c r="J36" s="364">
        <v>0.96537558871864948</v>
      </c>
      <c r="K36" s="365">
        <v>0.97119891452991458</v>
      </c>
      <c r="L36" s="348">
        <v>0.78017538407556486</v>
      </c>
      <c r="M36" s="346">
        <v>0.84933857183178063</v>
      </c>
      <c r="N36" s="346">
        <v>0.64453243285488659</v>
      </c>
      <c r="O36" s="349">
        <v>0.96772580952380971</v>
      </c>
      <c r="P36" s="348">
        <v>0.35772016477294355</v>
      </c>
      <c r="Q36" s="346">
        <v>0.51010716225211628</v>
      </c>
      <c r="R36" s="346">
        <v>0.37804579989730253</v>
      </c>
      <c r="S36" s="347">
        <v>0.79645562770562772</v>
      </c>
      <c r="T36" s="373">
        <v>0.48941750000000001</v>
      </c>
      <c r="U36" s="374">
        <v>0.6329720713942143</v>
      </c>
      <c r="V36" s="374">
        <v>0.52609355699855698</v>
      </c>
      <c r="W36" s="375">
        <v>0.69936164285714297</v>
      </c>
      <c r="X36" s="422">
        <f t="shared" ref="X36:AE36" si="1">AVERAGE(X30:X35)</f>
        <v>0.52322702380952379</v>
      </c>
      <c r="Y36" s="374">
        <f t="shared" si="1"/>
        <v>0.64851628908128911</v>
      </c>
      <c r="Z36" s="374">
        <f t="shared" si="1"/>
        <v>0.53220466810966816</v>
      </c>
      <c r="AA36" s="377">
        <f t="shared" si="1"/>
        <v>0.72650450000000011</v>
      </c>
      <c r="AB36" s="373">
        <f t="shared" si="1"/>
        <v>0.73627664503225398</v>
      </c>
      <c r="AC36" s="374">
        <f t="shared" si="1"/>
        <v>0.80266007573419251</v>
      </c>
      <c r="AD36" s="374">
        <f t="shared" si="1"/>
        <v>0.6552041610843069</v>
      </c>
      <c r="AE36" s="375">
        <f t="shared" si="1"/>
        <v>0.94381932323232332</v>
      </c>
    </row>
  </sheetData>
  <mergeCells count="23">
    <mergeCell ref="AB15:AE15"/>
    <mergeCell ref="D27:G27"/>
    <mergeCell ref="H27:K27"/>
    <mergeCell ref="L27:O27"/>
    <mergeCell ref="P27:S27"/>
    <mergeCell ref="AB27:AE27"/>
    <mergeCell ref="X15:AA15"/>
    <mergeCell ref="X27:AA27"/>
    <mergeCell ref="T15:W15"/>
    <mergeCell ref="T27:W27"/>
    <mergeCell ref="B9:P9"/>
    <mergeCell ref="B10:P10"/>
    <mergeCell ref="B11:P11"/>
    <mergeCell ref="D15:G15"/>
    <mergeCell ref="H15:K15"/>
    <mergeCell ref="L15:O15"/>
    <mergeCell ref="P15:S15"/>
    <mergeCell ref="B2:AE2"/>
    <mergeCell ref="B4:AD4"/>
    <mergeCell ref="B5:AD5"/>
    <mergeCell ref="B6:AD6"/>
    <mergeCell ref="B8:P8"/>
    <mergeCell ref="AD8:AE8"/>
  </mergeCells>
  <printOptions horizontalCentered="1" verticalCentered="1"/>
  <pageMargins left="0.70866141732283472" right="0.70866141732283472" top="0.74803149606299213" bottom="0.74803149606299213" header="0.31496062992125984" footer="0.31496062992125984"/>
  <pageSetup paperSize="9" scale="73" orientation="portrait" r:id="rId1"/>
  <rowBreaks count="1" manualBreakCount="1">
    <brk id="34" max="6" man="1"/>
  </rowBreaks>
  <colBreaks count="1" manualBreakCount="1">
    <brk id="17" max="42" man="1"/>
  </colBreaks>
  <drawing r:id="rId2"/>
  <extLst>
    <ext xmlns:x14="http://schemas.microsoft.com/office/spreadsheetml/2009/9/main" uri="{78C0D931-6437-407d-A8EE-F0AAD7539E65}">
      <x14:conditionalFormattings>
        <x14:conditionalFormatting xmlns:xm="http://schemas.microsoft.com/office/excel/2006/main">
          <x14:cfRule type="iconSet" priority="9" id="{91F5F385-ED54-4F70-ACEB-CB70355B4CCA}">
            <x14:iconSet iconSet="4TrafficLights" custom="1">
              <x14:cfvo type="percent">
                <xm:f>0</xm:f>
              </x14:cfvo>
              <x14:cfvo type="percent">
                <xm:f>25</xm:f>
              </x14:cfvo>
              <x14:cfvo type="percent">
                <xm:f>50</xm:f>
              </x14:cfvo>
              <x14:cfvo type="percent">
                <xm:f>75</xm:f>
              </x14:cfvo>
              <x14:cfIcon iconSet="3TrafficLights1" iconId="0"/>
              <x14:cfIcon iconSet="3Symbols" iconId="1"/>
              <x14:cfIcon iconSet="3TrafficLights1" iconId="1"/>
              <x14:cfIcon iconSet="3TrafficLights1" iconId="2"/>
            </x14:iconSet>
          </x14:cfRule>
          <xm:sqref>D18:K24</xm:sqref>
        </x14:conditionalFormatting>
        <x14:conditionalFormatting xmlns:xm="http://schemas.microsoft.com/office/excel/2006/main">
          <x14:cfRule type="iconSet" priority="10" id="{BBF1B658-032E-4DC8-AAAF-A29E617BBD49}">
            <x14:iconSet iconSet="4TrafficLights" custom="1">
              <x14:cfvo type="percent">
                <xm:f>0</xm:f>
              </x14:cfvo>
              <x14:cfvo type="percent" gte="0">
                <xm:f>25</xm:f>
              </x14:cfvo>
              <x14:cfvo type="percent">
                <xm:f>50</xm:f>
              </x14:cfvo>
              <x14:cfvo type="percent">
                <xm:f>75</xm:f>
              </x14:cfvo>
              <x14:cfIcon iconSet="3TrafficLights1" iconId="0"/>
              <x14:cfIcon iconSet="3Symbols" iconId="1"/>
              <x14:cfIcon iconSet="3TrafficLights1" iconId="1"/>
              <x14:cfIcon iconSet="3TrafficLights1" iconId="2"/>
            </x14:iconSet>
          </x14:cfRule>
          <xm:sqref>D30:G34 D36:G36 E35:G35</xm:sqref>
        </x14:conditionalFormatting>
        <x14:conditionalFormatting xmlns:xm="http://schemas.microsoft.com/office/excel/2006/main">
          <x14:cfRule type="iconSet" priority="8" id="{D2CF5C19-5C59-4861-9892-86E89CDA798A}">
            <x14:iconSet iconSet="4TrafficLights" custom="1">
              <x14:cfvo type="percent">
                <xm:f>0</xm:f>
              </x14:cfvo>
              <x14:cfvo type="percent">
                <xm:f>25</xm:f>
              </x14:cfvo>
              <x14:cfvo type="percent">
                <xm:f>50</xm:f>
              </x14:cfvo>
              <x14:cfvo type="percent">
                <xm:f>75</xm:f>
              </x14:cfvo>
              <x14:cfIcon iconSet="3TrafficLights1" iconId="0"/>
              <x14:cfIcon iconSet="3Symbols" iconId="1"/>
              <x14:cfIcon iconSet="3TrafficLights1" iconId="1"/>
              <x14:cfIcon iconSet="3TrafficLights1" iconId="2"/>
            </x14:iconSet>
          </x14:cfRule>
          <xm:sqref>H30:K36</xm:sqref>
        </x14:conditionalFormatting>
        <x14:conditionalFormatting xmlns:xm="http://schemas.microsoft.com/office/excel/2006/main">
          <x14:cfRule type="iconSet" priority="7" id="{4A66FB68-58A4-4810-97E9-4D86F1626BDF}">
            <x14:iconSet iconSet="4TrafficLights" custom="1">
              <x14:cfvo type="percent">
                <xm:f>0</xm:f>
              </x14:cfvo>
              <x14:cfvo type="percent">
                <xm:f>25</xm:f>
              </x14:cfvo>
              <x14:cfvo type="percent">
                <xm:f>50</xm:f>
              </x14:cfvo>
              <x14:cfvo type="percent">
                <xm:f>75</xm:f>
              </x14:cfvo>
              <x14:cfIcon iconSet="3TrafficLights1" iconId="0"/>
              <x14:cfIcon iconSet="3Symbols" iconId="1"/>
              <x14:cfIcon iconSet="3TrafficLights1" iconId="1"/>
              <x14:cfIcon iconSet="3TrafficLights1" iconId="2"/>
            </x14:iconSet>
          </x14:cfRule>
          <xm:sqref>D35</xm:sqref>
        </x14:conditionalFormatting>
        <x14:conditionalFormatting xmlns:xm="http://schemas.microsoft.com/office/excel/2006/main">
          <x14:cfRule type="iconSet" priority="6" id="{A4B65F0D-A74E-4468-971A-2AEBA36338C4}">
            <x14:iconSet iconSet="4TrafficLights" custom="1">
              <x14:cfvo type="percent">
                <xm:f>0</xm:f>
              </x14:cfvo>
              <x14:cfvo type="percent">
                <xm:f>25</xm:f>
              </x14:cfvo>
              <x14:cfvo type="percent">
                <xm:f>50</xm:f>
              </x14:cfvo>
              <x14:cfvo type="percent">
                <xm:f>75</xm:f>
              </x14:cfvo>
              <x14:cfIcon iconSet="3TrafficLights1" iconId="0"/>
              <x14:cfIcon iconSet="3Symbols" iconId="1"/>
              <x14:cfIcon iconSet="3TrafficLights1" iconId="1"/>
              <x14:cfIcon iconSet="3TrafficLights1" iconId="2"/>
            </x14:iconSet>
          </x14:cfRule>
          <xm:sqref>L18:O24</xm:sqref>
        </x14:conditionalFormatting>
        <x14:conditionalFormatting xmlns:xm="http://schemas.microsoft.com/office/excel/2006/main">
          <x14:cfRule type="iconSet" priority="5" id="{66853B40-A114-4CAF-94C6-914C0A509395}">
            <x14:iconSet iconSet="4TrafficLights" custom="1">
              <x14:cfvo type="percent">
                <xm:f>0</xm:f>
              </x14:cfvo>
              <x14:cfvo type="percent">
                <xm:f>25</xm:f>
              </x14:cfvo>
              <x14:cfvo type="percent">
                <xm:f>50</xm:f>
              </x14:cfvo>
              <x14:cfvo type="percent">
                <xm:f>75</xm:f>
              </x14:cfvo>
              <x14:cfIcon iconSet="3TrafficLights1" iconId="0"/>
              <x14:cfIcon iconSet="3Symbols" iconId="1"/>
              <x14:cfIcon iconSet="3TrafficLights1" iconId="1"/>
              <x14:cfIcon iconSet="3TrafficLights1" iconId="2"/>
            </x14:iconSet>
          </x14:cfRule>
          <xm:sqref>L30:O36</xm:sqref>
        </x14:conditionalFormatting>
        <x14:conditionalFormatting xmlns:xm="http://schemas.microsoft.com/office/excel/2006/main">
          <x14:cfRule type="iconSet" priority="11" id="{5FBD6D84-C4D3-4C4E-978D-1DCC92DF68D9}">
            <x14:iconSet iconSet="4TrafficLights" custom="1">
              <x14:cfvo type="percent">
                <xm:f>0</xm:f>
              </x14:cfvo>
              <x14:cfvo type="percent">
                <xm:f>25</xm:f>
              </x14:cfvo>
              <x14:cfvo type="percent">
                <xm:f>50</xm:f>
              </x14:cfvo>
              <x14:cfvo type="percent">
                <xm:f>75</xm:f>
              </x14:cfvo>
              <x14:cfIcon iconSet="3TrafficLights1" iconId="0"/>
              <x14:cfIcon iconSet="3Symbols" iconId="1"/>
              <x14:cfIcon iconSet="3TrafficLights1" iconId="1"/>
              <x14:cfIcon iconSet="3TrafficLights1" iconId="2"/>
            </x14:iconSet>
          </x14:cfRule>
          <xm:sqref>P30:W36 AB30:AE35</xm:sqref>
        </x14:conditionalFormatting>
        <x14:conditionalFormatting xmlns:xm="http://schemas.microsoft.com/office/excel/2006/main">
          <x14:cfRule type="iconSet" priority="12" id="{76D9CD05-4778-4BCC-88BA-B3CE336DE669}">
            <x14:iconSet iconSet="4TrafficLights" custom="1">
              <x14:cfvo type="percent">
                <xm:f>0</xm:f>
              </x14:cfvo>
              <x14:cfvo type="percent">
                <xm:f>25</xm:f>
              </x14:cfvo>
              <x14:cfvo type="percent">
                <xm:f>50</xm:f>
              </x14:cfvo>
              <x14:cfvo type="percent">
                <xm:f>75</xm:f>
              </x14:cfvo>
              <x14:cfIcon iconSet="3TrafficLights1" iconId="0"/>
              <x14:cfIcon iconSet="3Symbols" iconId="1"/>
              <x14:cfIcon iconSet="3TrafficLights1" iconId="1"/>
              <x14:cfIcon iconSet="3TrafficLights1" iconId="2"/>
            </x14:iconSet>
          </x14:cfRule>
          <xm:sqref>P18:W24 AB18:AE23</xm:sqref>
        </x14:conditionalFormatting>
        <x14:conditionalFormatting xmlns:xm="http://schemas.microsoft.com/office/excel/2006/main">
          <x14:cfRule type="iconSet" priority="4" id="{3ECA156B-A830-44ED-A35D-B9FD897C8F1E}">
            <x14:iconSet iconSet="4TrafficLights" custom="1">
              <x14:cfvo type="percent">
                <xm:f>0</xm:f>
              </x14:cfvo>
              <x14:cfvo type="percent">
                <xm:f>25</xm:f>
              </x14:cfvo>
              <x14:cfvo type="percent">
                <xm:f>50</xm:f>
              </x14:cfvo>
              <x14:cfvo type="percent">
                <xm:f>75</xm:f>
              </x14:cfvo>
              <x14:cfIcon iconSet="3TrafficLights1" iconId="0"/>
              <x14:cfIcon iconSet="3Symbols" iconId="1"/>
              <x14:cfIcon iconSet="3TrafficLights1" iconId="1"/>
              <x14:cfIcon iconSet="3TrafficLights1" iconId="2"/>
            </x14:iconSet>
          </x14:cfRule>
          <xm:sqref>X18:AA23</xm:sqref>
        </x14:conditionalFormatting>
        <x14:conditionalFormatting xmlns:xm="http://schemas.microsoft.com/office/excel/2006/main">
          <x14:cfRule type="iconSet" priority="3" id="{FF221497-D604-4E87-9742-F44292E363A6}">
            <x14:iconSet iconSet="4TrafficLights" custom="1">
              <x14:cfvo type="percent">
                <xm:f>0</xm:f>
              </x14:cfvo>
              <x14:cfvo type="percent">
                <xm:f>25</xm:f>
              </x14:cfvo>
              <x14:cfvo type="percent">
                <xm:f>50</xm:f>
              </x14:cfvo>
              <x14:cfvo type="percent">
                <xm:f>75</xm:f>
              </x14:cfvo>
              <x14:cfIcon iconSet="3TrafficLights1" iconId="0"/>
              <x14:cfIcon iconSet="3Symbols" iconId="1"/>
              <x14:cfIcon iconSet="3TrafficLights1" iconId="1"/>
              <x14:cfIcon iconSet="3TrafficLights1" iconId="2"/>
            </x14:iconSet>
          </x14:cfRule>
          <xm:sqref>X30:AA35</xm:sqref>
        </x14:conditionalFormatting>
        <x14:conditionalFormatting xmlns:xm="http://schemas.microsoft.com/office/excel/2006/main">
          <x14:cfRule type="iconSet" priority="2" id="{A950A383-1F70-4FEF-820E-7EA90EDD2FFB}">
            <x14:iconSet iconSet="4TrafficLights" custom="1">
              <x14:cfvo type="percent">
                <xm:f>0</xm:f>
              </x14:cfvo>
              <x14:cfvo type="percent">
                <xm:f>25</xm:f>
              </x14:cfvo>
              <x14:cfvo type="percent">
                <xm:f>50</xm:f>
              </x14:cfvo>
              <x14:cfvo type="percent">
                <xm:f>75</xm:f>
              </x14:cfvo>
              <x14:cfIcon iconSet="3TrafficLights1" iconId="0"/>
              <x14:cfIcon iconSet="3Symbols" iconId="1"/>
              <x14:cfIcon iconSet="3TrafficLights1" iconId="1"/>
              <x14:cfIcon iconSet="3TrafficLights1" iconId="2"/>
            </x14:iconSet>
          </x14:cfRule>
          <xm:sqref>X24:AE24</xm:sqref>
        </x14:conditionalFormatting>
        <x14:conditionalFormatting xmlns:xm="http://schemas.microsoft.com/office/excel/2006/main">
          <x14:cfRule type="iconSet" priority="1" id="{568C7E7C-0AE0-4796-A6B6-06FFE9CB19C4}">
            <x14:iconSet iconSet="4TrafficLights" custom="1">
              <x14:cfvo type="percent">
                <xm:f>0</xm:f>
              </x14:cfvo>
              <x14:cfvo type="percent">
                <xm:f>25</xm:f>
              </x14:cfvo>
              <x14:cfvo type="percent">
                <xm:f>50</xm:f>
              </x14:cfvo>
              <x14:cfvo type="percent">
                <xm:f>75</xm:f>
              </x14:cfvo>
              <x14:cfIcon iconSet="3TrafficLights1" iconId="0"/>
              <x14:cfIcon iconSet="3Symbols" iconId="1"/>
              <x14:cfIcon iconSet="3TrafficLights1" iconId="1"/>
              <x14:cfIcon iconSet="3TrafficLights1" iconId="2"/>
            </x14:iconSet>
          </x14:cfRule>
          <xm:sqref>X36:AE36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F0B1D-23C6-43F6-AF09-A828B2574C78}">
  <sheetPr filterMode="1"/>
  <dimension ref="A1:EM73"/>
  <sheetViews>
    <sheetView showGridLines="0" tabSelected="1" topLeftCell="A5" zoomScaleNormal="100" workbookViewId="0">
      <pane ySplit="3" topLeftCell="A8" activePane="bottomLeft" state="frozen"/>
      <selection activeCell="A5" sqref="A5"/>
      <selection pane="bottomLeft" activeCell="H16" sqref="H16"/>
    </sheetView>
  </sheetViews>
  <sheetFormatPr baseColWidth="10" defaultColWidth="10.85546875" defaultRowHeight="11.25" x14ac:dyDescent="0.2"/>
  <cols>
    <col min="1" max="1" width="17.85546875" style="1" customWidth="1"/>
    <col min="2" max="2" width="20.7109375" style="1" customWidth="1"/>
    <col min="3" max="5" width="20.42578125" style="1" hidden="1" customWidth="1"/>
    <col min="6" max="6" width="13.7109375" style="1" hidden="1" customWidth="1"/>
    <col min="7" max="7" width="20.140625" style="1" hidden="1" customWidth="1"/>
    <col min="8" max="8" width="42.42578125" style="2" customWidth="1"/>
    <col min="9" max="10" width="30.42578125" style="2" customWidth="1"/>
    <col min="11" max="11" width="23.42578125" style="2" customWidth="1"/>
    <col min="12" max="12" width="9.42578125" style="1" customWidth="1"/>
    <col min="13" max="13" width="15.28515625" style="1" customWidth="1"/>
    <col min="14" max="18" width="7.28515625" style="1" customWidth="1"/>
    <col min="19" max="19" width="10.42578125" style="1" customWidth="1"/>
    <col min="20" max="21" width="9.42578125" style="1" customWidth="1"/>
    <col min="22" max="23" width="9.42578125" style="1" hidden="1" customWidth="1"/>
    <col min="24" max="25" width="11.7109375" style="1" hidden="1" customWidth="1"/>
    <col min="26" max="26" width="9.42578125" style="1" customWidth="1"/>
    <col min="27" max="27" width="9.42578125" style="1" hidden="1" customWidth="1"/>
    <col min="28" max="28" width="9.140625" style="1" hidden="1" customWidth="1"/>
    <col min="29" max="29" width="9.42578125" style="1" hidden="1" customWidth="1"/>
    <col min="30" max="30" width="7.28515625" style="1" hidden="1" customWidth="1"/>
    <col min="31" max="32" width="10.7109375" style="1" customWidth="1"/>
    <col min="33" max="33" width="9.42578125" style="253" customWidth="1"/>
    <col min="34" max="34" width="9.42578125" style="1" customWidth="1"/>
    <col min="35" max="35" width="9.42578125" style="1" hidden="1" customWidth="1"/>
    <col min="36" max="36" width="9.42578125" style="1" customWidth="1"/>
    <col min="37" max="37" width="13.140625" style="1" customWidth="1"/>
    <col min="38" max="38" width="44.42578125" style="2" hidden="1" customWidth="1"/>
    <col min="39" max="39" width="56.42578125" style="2" hidden="1" customWidth="1"/>
    <col min="40" max="40" width="50.140625" style="2" hidden="1" customWidth="1"/>
    <col min="41" max="41" width="48.140625" style="254" hidden="1" customWidth="1"/>
    <col min="42" max="42" width="42.7109375" style="254" hidden="1" customWidth="1"/>
    <col min="43" max="43" width="42.7109375" style="2" customWidth="1"/>
    <col min="44" max="44" width="42.7109375" style="254" customWidth="1"/>
    <col min="45" max="45" width="42.7109375" style="2" customWidth="1"/>
    <col min="46" max="46" width="42.7109375" style="2" hidden="1" customWidth="1"/>
    <col min="47" max="47" width="42.7109375" style="254" hidden="1" customWidth="1"/>
    <col min="48" max="48" width="38.140625" style="255" customWidth="1"/>
    <col min="49" max="49" width="9.28515625" style="1" customWidth="1"/>
    <col min="50" max="50" width="9.42578125" style="1" customWidth="1"/>
    <col min="51" max="51" width="30.42578125" style="5" customWidth="1"/>
    <col min="52" max="52" width="29.42578125" style="6" customWidth="1"/>
    <col min="53" max="53" width="30.42578125" style="256" customWidth="1"/>
    <col min="54" max="54" width="10.42578125" style="8" customWidth="1"/>
    <col min="55" max="55" width="11" style="8" customWidth="1"/>
    <col min="56" max="56" width="7" style="8" customWidth="1"/>
    <col min="57" max="57" width="9.7109375" style="8" customWidth="1"/>
    <col min="58" max="58" width="12.140625" style="9" customWidth="1"/>
    <col min="59" max="59" width="12" style="9" customWidth="1"/>
    <col min="60" max="60" width="9.85546875" style="8" customWidth="1"/>
    <col min="61" max="62" width="10.85546875" style="8" customWidth="1"/>
    <col min="63" max="63" width="11.42578125" style="8" customWidth="1"/>
    <col min="64" max="64" width="12.85546875" style="8" customWidth="1"/>
    <col min="65" max="65" width="8.42578125" style="8" customWidth="1"/>
    <col min="66" max="67" width="9.28515625" style="8" hidden="1" customWidth="1"/>
    <col min="68" max="69" width="10.42578125" style="8" hidden="1" customWidth="1"/>
    <col min="70" max="70" width="12" style="8" customWidth="1"/>
    <col min="71" max="71" width="12" style="8" hidden="1" customWidth="1"/>
    <col min="72" max="72" width="12.28515625" style="8" hidden="1" customWidth="1"/>
    <col min="73" max="73" width="12" style="8" hidden="1" customWidth="1"/>
    <col min="74" max="74" width="12" style="257" hidden="1" customWidth="1"/>
    <col min="75" max="77" width="12" style="257" customWidth="1"/>
    <col min="78" max="78" width="12" style="8" customWidth="1"/>
    <col min="79" max="79" width="12" style="8" hidden="1" customWidth="1"/>
    <col min="80" max="80" width="12" style="8" customWidth="1"/>
    <col min="81" max="81" width="16.42578125" style="8" customWidth="1"/>
    <col min="82" max="82" width="71.85546875" style="7" hidden="1" customWidth="1"/>
    <col min="83" max="83" width="66.28515625" style="7" hidden="1" customWidth="1"/>
    <col min="84" max="84" width="81.7109375" style="7" hidden="1" customWidth="1"/>
    <col min="85" max="85" width="81.7109375" style="258" hidden="1" customWidth="1"/>
    <col min="86" max="86" width="55.42578125" style="258" hidden="1" customWidth="1"/>
    <col min="87" max="87" width="55.42578125" style="258" customWidth="1"/>
    <col min="88" max="89" width="55.42578125" style="7" customWidth="1"/>
    <col min="90" max="91" width="55.42578125" style="7" hidden="1" customWidth="1"/>
    <col min="92" max="92" width="50.140625" style="258" customWidth="1"/>
    <col min="93" max="93" width="17.85546875" style="257" customWidth="1"/>
    <col min="94" max="94" width="21.85546875" style="257" customWidth="1"/>
    <col min="95" max="95" width="18.42578125" style="257" customWidth="1"/>
    <col min="96" max="96" width="21.85546875" style="8" customWidth="1"/>
    <col min="97" max="97" width="14.28515625" style="8" customWidth="1"/>
    <col min="98" max="99" width="11.85546875" style="1" customWidth="1"/>
    <col min="100" max="100" width="47.85546875" style="259" customWidth="1"/>
    <col min="101" max="101" width="47.85546875" style="5" customWidth="1"/>
    <col min="102" max="102" width="3.28515625" style="5" customWidth="1"/>
    <col min="103" max="103" width="13.42578125" style="4" hidden="1" customWidth="1"/>
    <col min="104" max="104" width="10.42578125" style="4" hidden="1" customWidth="1"/>
    <col min="105" max="105" width="11.42578125" style="5" hidden="1" customWidth="1"/>
    <col min="106" max="106" width="17.85546875" style="5" hidden="1" customWidth="1"/>
    <col min="107" max="107" width="10.140625" style="5" hidden="1" customWidth="1"/>
    <col min="108" max="108" width="10.7109375" style="5" hidden="1" customWidth="1"/>
    <col min="109" max="112" width="20.42578125" style="5" hidden="1" customWidth="1"/>
    <col min="113" max="113" width="3.42578125" style="5" hidden="1" customWidth="1"/>
    <col min="114" max="114" width="10.85546875" style="5" hidden="1" customWidth="1"/>
    <col min="115" max="115" width="10.42578125" style="5" hidden="1" customWidth="1"/>
    <col min="116" max="120" width="9.42578125" style="5" hidden="1" customWidth="1"/>
    <col min="121" max="121" width="0.140625" style="5" customWidth="1"/>
    <col min="122" max="122" width="10.85546875" style="5" customWidth="1"/>
    <col min="123" max="16384" width="10.85546875" style="5"/>
  </cols>
  <sheetData>
    <row r="1" spans="1:143" ht="8.1" hidden="1" customHeight="1" thickBot="1" x14ac:dyDescent="0.25">
      <c r="AG1" s="1"/>
      <c r="AO1" s="2"/>
      <c r="AP1" s="2"/>
      <c r="AR1" s="2"/>
      <c r="AU1" s="2"/>
      <c r="AV1" s="3"/>
      <c r="AW1" s="4"/>
      <c r="AX1" s="4"/>
      <c r="BA1" s="7"/>
      <c r="BV1" s="8"/>
      <c r="BW1" s="8"/>
      <c r="BX1" s="8"/>
      <c r="BY1" s="8"/>
      <c r="CG1" s="7"/>
      <c r="CH1" s="7"/>
      <c r="CI1" s="7"/>
      <c r="CN1" s="7"/>
      <c r="CO1" s="8"/>
      <c r="CP1" s="8"/>
      <c r="CQ1" s="8"/>
      <c r="CT1" s="4"/>
      <c r="CU1" s="4"/>
      <c r="CV1" s="5"/>
      <c r="CY1" s="5"/>
      <c r="CZ1" s="5"/>
      <c r="DE1" s="10"/>
      <c r="DF1" s="10"/>
      <c r="DG1" s="10"/>
      <c r="DH1" s="10"/>
      <c r="DJ1" s="11"/>
      <c r="DK1" s="11"/>
      <c r="DL1" s="11"/>
      <c r="DM1" s="11"/>
      <c r="DN1" s="11"/>
      <c r="DO1" s="11"/>
      <c r="DP1" s="11"/>
      <c r="DQ1" s="11"/>
    </row>
    <row r="2" spans="1:143" s="17" customFormat="1" ht="21.95" hidden="1" customHeight="1" thickBot="1" x14ac:dyDescent="0.4">
      <c r="A2" s="12" t="s">
        <v>0</v>
      </c>
      <c r="B2" s="13"/>
      <c r="C2" s="13"/>
      <c r="D2" s="13"/>
      <c r="E2" s="13"/>
      <c r="F2" s="13"/>
      <c r="G2" s="13"/>
      <c r="H2" s="12"/>
      <c r="I2" s="12"/>
      <c r="J2" s="12"/>
      <c r="K2" s="12"/>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2"/>
      <c r="AM2" s="12"/>
      <c r="AN2" s="12"/>
      <c r="AO2" s="12"/>
      <c r="AP2" s="12"/>
      <c r="AQ2" s="12"/>
      <c r="AR2" s="12"/>
      <c r="AS2" s="12"/>
      <c r="AT2" s="12"/>
      <c r="AU2" s="12"/>
      <c r="AV2" s="14"/>
      <c r="AW2" s="13"/>
      <c r="AX2" s="13"/>
      <c r="AY2" s="15"/>
      <c r="AZ2" s="15"/>
      <c r="BA2" s="12"/>
      <c r="BB2" s="13"/>
      <c r="BC2" s="13"/>
      <c r="BD2" s="13"/>
      <c r="BE2" s="13"/>
      <c r="BF2" s="16"/>
      <c r="BG2" s="16"/>
      <c r="BH2" s="13"/>
      <c r="BI2" s="13"/>
      <c r="BJ2" s="13"/>
      <c r="BK2" s="13"/>
      <c r="BL2" s="13"/>
      <c r="BM2" s="13"/>
      <c r="BN2" s="13"/>
      <c r="BO2" s="13"/>
      <c r="BP2" s="13"/>
      <c r="BQ2" s="13"/>
      <c r="BR2" s="13"/>
      <c r="BS2" s="13"/>
      <c r="BT2" s="13"/>
      <c r="BU2" s="13"/>
      <c r="BV2" s="13"/>
      <c r="BW2" s="13"/>
      <c r="BX2" s="13"/>
      <c r="BY2" s="13"/>
      <c r="BZ2" s="13"/>
      <c r="CA2" s="13"/>
      <c r="CB2" s="13"/>
      <c r="CC2" s="13"/>
      <c r="CD2" s="12"/>
      <c r="CE2" s="12"/>
      <c r="CF2" s="12"/>
      <c r="CG2" s="12"/>
      <c r="CH2" s="12"/>
      <c r="CI2" s="12"/>
      <c r="CJ2" s="12"/>
      <c r="CK2" s="12"/>
      <c r="CL2" s="12"/>
      <c r="CM2" s="12"/>
      <c r="CN2" s="12"/>
      <c r="CO2" s="13"/>
      <c r="CP2" s="13"/>
      <c r="CQ2" s="13"/>
      <c r="CR2" s="13"/>
      <c r="CS2" s="13"/>
      <c r="CT2" s="13"/>
      <c r="CU2" s="13"/>
      <c r="CV2" s="15"/>
      <c r="CW2" s="15"/>
      <c r="DE2" s="18"/>
      <c r="DF2" s="18"/>
      <c r="DG2" s="18"/>
      <c r="DH2" s="18"/>
      <c r="DJ2" s="19"/>
      <c r="DK2" s="19"/>
      <c r="DL2" s="19"/>
      <c r="DM2" s="19"/>
      <c r="DN2" s="19"/>
      <c r="DO2" s="19"/>
      <c r="DP2" s="19"/>
      <c r="DQ2" s="19"/>
    </row>
    <row r="3" spans="1:143" ht="20.45" hidden="1" customHeight="1" thickBot="1" x14ac:dyDescent="0.25">
      <c r="A3" s="453" t="s">
        <v>1</v>
      </c>
      <c r="B3" s="454"/>
      <c r="C3" s="455"/>
      <c r="D3" s="20" t="s">
        <v>2</v>
      </c>
      <c r="E3" s="456" t="s">
        <v>3</v>
      </c>
      <c r="F3" s="457"/>
      <c r="G3" s="21"/>
      <c r="H3" s="22" t="s">
        <v>4</v>
      </c>
      <c r="I3" s="20" t="s">
        <v>5</v>
      </c>
      <c r="J3" s="20">
        <v>2021</v>
      </c>
      <c r="K3" s="23"/>
      <c r="L3" s="24" t="s">
        <v>6</v>
      </c>
      <c r="M3" s="25"/>
      <c r="N3" s="25"/>
      <c r="O3" s="25"/>
      <c r="P3" s="25"/>
      <c r="Q3" s="25"/>
      <c r="R3" s="25"/>
      <c r="S3" s="25"/>
      <c r="T3" s="25"/>
      <c r="U3" s="25"/>
      <c r="V3" s="25"/>
      <c r="W3" s="25"/>
      <c r="X3" s="25"/>
      <c r="Y3" s="25"/>
      <c r="Z3" s="25"/>
      <c r="AA3" s="25"/>
      <c r="AB3" s="25"/>
      <c r="AC3" s="25"/>
      <c r="AD3" s="25"/>
      <c r="AE3" s="25"/>
      <c r="AF3" s="25"/>
      <c r="AG3" s="25"/>
      <c r="AH3" s="25"/>
      <c r="AI3" s="25"/>
      <c r="AJ3" s="25"/>
      <c r="AK3" s="25"/>
      <c r="AL3" s="26"/>
      <c r="AM3" s="26"/>
      <c r="AN3" s="26"/>
      <c r="AO3" s="26"/>
      <c r="AP3" s="26"/>
      <c r="AQ3" s="26"/>
      <c r="AR3" s="26"/>
      <c r="AS3" s="26"/>
      <c r="AT3" s="26"/>
      <c r="AU3" s="26"/>
      <c r="AV3" s="27"/>
      <c r="AW3" s="28"/>
      <c r="AX3" s="28"/>
      <c r="AY3" s="29"/>
      <c r="AZ3" s="29"/>
      <c r="BA3" s="23"/>
      <c r="BB3" s="24"/>
      <c r="BC3" s="24"/>
      <c r="BD3" s="24"/>
      <c r="BE3" s="24"/>
      <c r="BF3" s="30"/>
      <c r="BG3" s="30"/>
      <c r="BH3" s="24"/>
      <c r="BI3" s="24"/>
      <c r="BJ3" s="24"/>
      <c r="BK3" s="24"/>
      <c r="BL3" s="24"/>
      <c r="BM3" s="24"/>
      <c r="BN3" s="24"/>
      <c r="BO3" s="31"/>
      <c r="BP3" s="31"/>
      <c r="BQ3" s="31"/>
      <c r="BR3" s="31"/>
      <c r="BS3" s="31"/>
      <c r="BT3" s="31"/>
      <c r="BU3" s="31"/>
      <c r="BV3" s="31"/>
      <c r="BW3" s="31"/>
      <c r="BX3" s="31"/>
      <c r="BY3" s="31"/>
      <c r="BZ3" s="31"/>
      <c r="CA3" s="31"/>
      <c r="CB3" s="31"/>
      <c r="CC3" s="31"/>
      <c r="CD3" s="23"/>
      <c r="CE3" s="23"/>
      <c r="CF3" s="23"/>
      <c r="CG3" s="23"/>
      <c r="CH3" s="23"/>
      <c r="CI3" s="23"/>
      <c r="CJ3" s="23"/>
      <c r="CK3" s="23"/>
      <c r="CL3" s="23"/>
      <c r="CM3" s="23"/>
      <c r="CN3" s="23"/>
      <c r="CO3" s="24"/>
      <c r="CP3" s="24"/>
      <c r="CQ3" s="24"/>
      <c r="CR3" s="24"/>
      <c r="CS3" s="24"/>
      <c r="CT3" s="28"/>
      <c r="CU3" s="28"/>
      <c r="CV3" s="5"/>
      <c r="CY3" s="5"/>
      <c r="CZ3" s="1"/>
      <c r="DA3" s="1"/>
      <c r="DB3" s="1"/>
      <c r="DC3" s="1"/>
      <c r="DD3" s="1"/>
      <c r="DE3" s="10" t="s">
        <v>7</v>
      </c>
      <c r="DF3" s="10" t="s">
        <v>7</v>
      </c>
      <c r="DG3" s="10" t="s">
        <v>7</v>
      </c>
      <c r="DH3" s="10" t="s">
        <v>8</v>
      </c>
      <c r="DJ3" s="11" t="s">
        <v>9</v>
      </c>
      <c r="DK3" s="11" t="s">
        <v>9</v>
      </c>
      <c r="DL3" s="11" t="s">
        <v>10</v>
      </c>
      <c r="DM3" s="11" t="s">
        <v>11</v>
      </c>
      <c r="DN3" s="11" t="s">
        <v>7</v>
      </c>
      <c r="DO3" s="11" t="s">
        <v>7</v>
      </c>
      <c r="DP3" s="11" t="s">
        <v>7</v>
      </c>
      <c r="DQ3" s="11"/>
    </row>
    <row r="4" spans="1:143" s="33" customFormat="1" ht="21.95" hidden="1" customHeight="1" thickBot="1" x14ac:dyDescent="0.25">
      <c r="A4" s="458" t="s">
        <v>12</v>
      </c>
      <c r="B4" s="458"/>
      <c r="C4" s="459" t="s">
        <v>13</v>
      </c>
      <c r="D4" s="460"/>
      <c r="E4" s="460"/>
      <c r="F4" s="460"/>
      <c r="G4" s="460"/>
      <c r="H4" s="461"/>
      <c r="I4" s="462" t="s">
        <v>14</v>
      </c>
      <c r="J4" s="463"/>
      <c r="K4" s="463"/>
      <c r="L4" s="463"/>
      <c r="M4" s="463"/>
      <c r="N4" s="463"/>
      <c r="O4" s="463"/>
      <c r="P4" s="463"/>
      <c r="Q4" s="463"/>
      <c r="R4" s="463"/>
      <c r="S4" s="463"/>
      <c r="T4" s="464"/>
      <c r="U4" s="485" t="s">
        <v>15</v>
      </c>
      <c r="V4" s="486"/>
      <c r="W4" s="486"/>
      <c r="X4" s="486"/>
      <c r="Y4" s="486"/>
      <c r="Z4" s="486"/>
      <c r="AA4" s="486"/>
      <c r="AB4" s="486"/>
      <c r="AC4" s="486"/>
      <c r="AD4" s="486"/>
      <c r="AE4" s="486"/>
      <c r="AF4" s="486"/>
      <c r="AG4" s="486"/>
      <c r="AH4" s="486"/>
      <c r="AI4" s="486"/>
      <c r="AJ4" s="486"/>
      <c r="AK4" s="486"/>
      <c r="AL4" s="499"/>
      <c r="AM4" s="499"/>
      <c r="AN4" s="499"/>
      <c r="AO4" s="499"/>
      <c r="AP4" s="499"/>
      <c r="AQ4" s="499"/>
      <c r="AR4" s="499"/>
      <c r="AS4" s="499"/>
      <c r="AT4" s="499"/>
      <c r="AU4" s="499"/>
      <c r="AV4" s="503"/>
      <c r="AW4" s="492" t="s">
        <v>16</v>
      </c>
      <c r="AX4" s="492" t="s">
        <v>17</v>
      </c>
      <c r="AY4" s="495" t="s">
        <v>18</v>
      </c>
      <c r="AZ4" s="496"/>
      <c r="BA4" s="496"/>
      <c r="BB4" s="496"/>
      <c r="BC4" s="496"/>
      <c r="BD4" s="496"/>
      <c r="BE4" s="496"/>
      <c r="BF4" s="496"/>
      <c r="BG4" s="496"/>
      <c r="BH4" s="496"/>
      <c r="BI4" s="496"/>
      <c r="BJ4" s="496"/>
      <c r="BK4" s="496"/>
      <c r="BL4" s="497"/>
      <c r="BM4" s="498" t="s">
        <v>19</v>
      </c>
      <c r="BN4" s="499"/>
      <c r="BO4" s="499"/>
      <c r="BP4" s="499"/>
      <c r="BQ4" s="499"/>
      <c r="BR4" s="499"/>
      <c r="BS4" s="499"/>
      <c r="BT4" s="499"/>
      <c r="BU4" s="499"/>
      <c r="BV4" s="499"/>
      <c r="BW4" s="499"/>
      <c r="BX4" s="499"/>
      <c r="BY4" s="499"/>
      <c r="BZ4" s="499"/>
      <c r="CA4" s="499"/>
      <c r="CB4" s="499"/>
      <c r="CC4" s="499"/>
      <c r="CD4" s="499"/>
      <c r="CE4" s="499"/>
      <c r="CF4" s="499"/>
      <c r="CG4" s="499"/>
      <c r="CH4" s="499"/>
      <c r="CI4" s="499"/>
      <c r="CJ4" s="499"/>
      <c r="CK4" s="499"/>
      <c r="CL4" s="499"/>
      <c r="CM4" s="499"/>
      <c r="CN4" s="499"/>
      <c r="CO4" s="499"/>
      <c r="CP4" s="499"/>
      <c r="CQ4" s="499"/>
      <c r="CR4" s="499"/>
      <c r="CS4" s="500"/>
      <c r="CT4" s="492" t="s">
        <v>16</v>
      </c>
      <c r="CU4" s="492" t="s">
        <v>17</v>
      </c>
      <c r="CV4" s="511" t="s">
        <v>20</v>
      </c>
      <c r="CW4" s="32"/>
      <c r="CY4" s="465" t="s">
        <v>21</v>
      </c>
      <c r="CZ4" s="465" t="s">
        <v>22</v>
      </c>
      <c r="DA4" s="465" t="s">
        <v>23</v>
      </c>
      <c r="DB4" s="465" t="s">
        <v>24</v>
      </c>
      <c r="DC4" s="465" t="s">
        <v>25</v>
      </c>
      <c r="DD4" s="465" t="s">
        <v>26</v>
      </c>
      <c r="DE4" s="467" t="s">
        <v>27</v>
      </c>
      <c r="DF4" s="467" t="s">
        <v>28</v>
      </c>
      <c r="DG4" s="467" t="s">
        <v>29</v>
      </c>
      <c r="DH4" s="467" t="s">
        <v>29</v>
      </c>
      <c r="DJ4" s="466" t="s">
        <v>30</v>
      </c>
      <c r="DK4" s="466" t="s">
        <v>30</v>
      </c>
      <c r="DL4" s="466" t="s">
        <v>31</v>
      </c>
      <c r="DM4" s="466" t="s">
        <v>31</v>
      </c>
      <c r="DN4" s="466" t="s">
        <v>32</v>
      </c>
      <c r="DO4" s="466" t="s">
        <v>32</v>
      </c>
      <c r="DP4" s="466" t="s">
        <v>33</v>
      </c>
      <c r="DQ4" s="34"/>
    </row>
    <row r="5" spans="1:143" s="37" customFormat="1" ht="24" customHeight="1" thickBot="1" x14ac:dyDescent="0.25">
      <c r="A5" s="458" t="s">
        <v>34</v>
      </c>
      <c r="B5" s="458" t="s">
        <v>35</v>
      </c>
      <c r="C5" s="470" t="s">
        <v>36</v>
      </c>
      <c r="D5" s="470" t="s">
        <v>37</v>
      </c>
      <c r="E5" s="470" t="s">
        <v>38</v>
      </c>
      <c r="F5" s="470" t="s">
        <v>39</v>
      </c>
      <c r="G5" s="470" t="s">
        <v>40</v>
      </c>
      <c r="H5" s="470" t="s">
        <v>41</v>
      </c>
      <c r="I5" s="471" t="s">
        <v>23</v>
      </c>
      <c r="J5" s="468" t="s">
        <v>42</v>
      </c>
      <c r="K5" s="468" t="s">
        <v>43</v>
      </c>
      <c r="L5" s="468" t="s">
        <v>44</v>
      </c>
      <c r="M5" s="468" t="s">
        <v>45</v>
      </c>
      <c r="N5" s="468" t="s">
        <v>46</v>
      </c>
      <c r="O5" s="475" t="s">
        <v>47</v>
      </c>
      <c r="P5" s="476"/>
      <c r="Q5" s="476"/>
      <c r="R5" s="477"/>
      <c r="S5" s="468" t="s">
        <v>48</v>
      </c>
      <c r="T5" s="478" t="s">
        <v>49</v>
      </c>
      <c r="U5" s="480" t="s">
        <v>50</v>
      </c>
      <c r="V5" s="481"/>
      <c r="W5" s="481"/>
      <c r="X5" s="481"/>
      <c r="Y5" s="481"/>
      <c r="Z5" s="481"/>
      <c r="AA5" s="481"/>
      <c r="AB5" s="481"/>
      <c r="AC5" s="481"/>
      <c r="AD5" s="481"/>
      <c r="AE5" s="481"/>
      <c r="AF5" s="481"/>
      <c r="AG5" s="481"/>
      <c r="AH5" s="481"/>
      <c r="AI5" s="481"/>
      <c r="AJ5" s="481"/>
      <c r="AK5" s="482"/>
      <c r="AL5" s="473" t="s">
        <v>51</v>
      </c>
      <c r="AM5" s="473" t="s">
        <v>52</v>
      </c>
      <c r="AN5" s="483" t="s">
        <v>53</v>
      </c>
      <c r="AO5" s="483" t="s">
        <v>54</v>
      </c>
      <c r="AP5" s="483" t="s">
        <v>55</v>
      </c>
      <c r="AQ5" s="473" t="s">
        <v>56</v>
      </c>
      <c r="AR5" s="473" t="s">
        <v>52</v>
      </c>
      <c r="AS5" s="473" t="s">
        <v>53</v>
      </c>
      <c r="AT5" s="473" t="s">
        <v>54</v>
      </c>
      <c r="AU5" s="483" t="s">
        <v>57</v>
      </c>
      <c r="AV5" s="488" t="s">
        <v>58</v>
      </c>
      <c r="AW5" s="493"/>
      <c r="AX5" s="493"/>
      <c r="AY5" s="490" t="s">
        <v>24</v>
      </c>
      <c r="AZ5" s="501" t="s">
        <v>59</v>
      </c>
      <c r="BA5" s="501" t="s">
        <v>43</v>
      </c>
      <c r="BB5" s="501" t="s">
        <v>44</v>
      </c>
      <c r="BC5" s="501" t="s">
        <v>45</v>
      </c>
      <c r="BD5" s="501" t="s">
        <v>46</v>
      </c>
      <c r="BE5" s="501" t="s">
        <v>49</v>
      </c>
      <c r="BF5" s="504" t="s">
        <v>60</v>
      </c>
      <c r="BG5" s="504" t="s">
        <v>61</v>
      </c>
      <c r="BH5" s="495" t="s">
        <v>62</v>
      </c>
      <c r="BI5" s="496"/>
      <c r="BJ5" s="496"/>
      <c r="BK5" s="496"/>
      <c r="BL5" s="497"/>
      <c r="BM5" s="485" t="s">
        <v>50</v>
      </c>
      <c r="BN5" s="486"/>
      <c r="BO5" s="486"/>
      <c r="BP5" s="486"/>
      <c r="BQ5" s="486"/>
      <c r="BR5" s="486"/>
      <c r="BS5" s="486"/>
      <c r="BT5" s="486"/>
      <c r="BU5" s="486"/>
      <c r="BV5" s="486"/>
      <c r="BW5" s="486"/>
      <c r="BX5" s="486"/>
      <c r="BY5" s="486"/>
      <c r="BZ5" s="486"/>
      <c r="CA5" s="486"/>
      <c r="CB5" s="486"/>
      <c r="CC5" s="487"/>
      <c r="CD5" s="473" t="s">
        <v>51</v>
      </c>
      <c r="CE5" s="473" t="s">
        <v>52</v>
      </c>
      <c r="CF5" s="483" t="s">
        <v>53</v>
      </c>
      <c r="CG5" s="483" t="s">
        <v>54</v>
      </c>
      <c r="CH5" s="483" t="s">
        <v>55</v>
      </c>
      <c r="CI5" s="473" t="s">
        <v>56</v>
      </c>
      <c r="CJ5" s="473" t="s">
        <v>52</v>
      </c>
      <c r="CK5" s="483" t="s">
        <v>53</v>
      </c>
      <c r="CL5" s="483" t="s">
        <v>54</v>
      </c>
      <c r="CM5" s="483" t="s">
        <v>57</v>
      </c>
      <c r="CN5" s="488" t="s">
        <v>58</v>
      </c>
      <c r="CO5" s="506" t="s">
        <v>63</v>
      </c>
      <c r="CP5" s="506" t="s">
        <v>64</v>
      </c>
      <c r="CQ5" s="506" t="s">
        <v>83</v>
      </c>
      <c r="CR5" s="506" t="s">
        <v>65</v>
      </c>
      <c r="CS5" s="485" t="s">
        <v>66</v>
      </c>
      <c r="CT5" s="493"/>
      <c r="CU5" s="493"/>
      <c r="CV5" s="511"/>
      <c r="CW5" s="509" t="s">
        <v>67</v>
      </c>
      <c r="CX5" s="35"/>
      <c r="CY5" s="465"/>
      <c r="CZ5" s="465"/>
      <c r="DA5" s="465"/>
      <c r="DB5" s="465"/>
      <c r="DC5" s="465"/>
      <c r="DD5" s="465"/>
      <c r="DE5" s="467"/>
      <c r="DF5" s="467"/>
      <c r="DG5" s="467"/>
      <c r="DH5" s="467"/>
      <c r="DI5" s="35"/>
      <c r="DJ5" s="466"/>
      <c r="DK5" s="466"/>
      <c r="DL5" s="466"/>
      <c r="DM5" s="466"/>
      <c r="DN5" s="466"/>
      <c r="DO5" s="466"/>
      <c r="DP5" s="466"/>
      <c r="DQ5" s="36" t="s">
        <v>33</v>
      </c>
      <c r="DT5" s="38"/>
      <c r="DU5" s="38"/>
      <c r="DV5" s="38"/>
      <c r="DW5" s="38"/>
      <c r="DX5" s="38"/>
      <c r="DY5" s="38"/>
      <c r="DZ5" s="38"/>
      <c r="EA5" s="38"/>
      <c r="EB5" s="38"/>
      <c r="EC5" s="38"/>
      <c r="ED5" s="38"/>
      <c r="EE5" s="38"/>
      <c r="EF5" s="38"/>
      <c r="EG5" s="38"/>
      <c r="EH5" s="38"/>
      <c r="EI5" s="38"/>
      <c r="EJ5" s="38"/>
      <c r="EK5" s="38"/>
      <c r="EL5" s="38"/>
      <c r="EM5" s="38"/>
    </row>
    <row r="6" spans="1:143" s="37" customFormat="1" ht="24" customHeight="1" thickBot="1" x14ac:dyDescent="0.25">
      <c r="A6" s="458"/>
      <c r="B6" s="458"/>
      <c r="C6" s="470"/>
      <c r="D6" s="470"/>
      <c r="E6" s="470"/>
      <c r="F6" s="470"/>
      <c r="G6" s="470"/>
      <c r="H6" s="470"/>
      <c r="I6" s="472"/>
      <c r="J6" s="469"/>
      <c r="K6" s="469"/>
      <c r="L6" s="469"/>
      <c r="M6" s="469"/>
      <c r="N6" s="469"/>
      <c r="O6" s="39">
        <v>2019</v>
      </c>
      <c r="P6" s="39">
        <v>2020</v>
      </c>
      <c r="Q6" s="39">
        <v>2021</v>
      </c>
      <c r="R6" s="39">
        <v>2022</v>
      </c>
      <c r="S6" s="469"/>
      <c r="T6" s="479"/>
      <c r="U6" s="40">
        <v>2019</v>
      </c>
      <c r="V6" s="40" t="s">
        <v>68</v>
      </c>
      <c r="W6" s="40" t="s">
        <v>69</v>
      </c>
      <c r="X6" s="40" t="s">
        <v>70</v>
      </c>
      <c r="Y6" s="40" t="s">
        <v>71</v>
      </c>
      <c r="Z6" s="40">
        <v>2020</v>
      </c>
      <c r="AA6" s="40" t="s">
        <v>72</v>
      </c>
      <c r="AB6" s="40" t="s">
        <v>73</v>
      </c>
      <c r="AC6" s="40" t="s">
        <v>74</v>
      </c>
      <c r="AD6" s="40" t="s">
        <v>75</v>
      </c>
      <c r="AE6" s="40">
        <v>2021</v>
      </c>
      <c r="AF6" s="40" t="s">
        <v>76</v>
      </c>
      <c r="AG6" s="40" t="s">
        <v>77</v>
      </c>
      <c r="AH6" s="40" t="s">
        <v>78</v>
      </c>
      <c r="AI6" s="40" t="s">
        <v>79</v>
      </c>
      <c r="AJ6" s="41" t="s">
        <v>82</v>
      </c>
      <c r="AK6" s="41" t="s">
        <v>80</v>
      </c>
      <c r="AL6" s="474"/>
      <c r="AM6" s="474"/>
      <c r="AN6" s="484"/>
      <c r="AO6" s="484"/>
      <c r="AP6" s="484"/>
      <c r="AQ6" s="474"/>
      <c r="AR6" s="474"/>
      <c r="AS6" s="474"/>
      <c r="AT6" s="474"/>
      <c r="AU6" s="484"/>
      <c r="AV6" s="489"/>
      <c r="AW6" s="494"/>
      <c r="AX6" s="494"/>
      <c r="AY6" s="491"/>
      <c r="AZ6" s="502"/>
      <c r="BA6" s="502"/>
      <c r="BB6" s="502"/>
      <c r="BC6" s="502"/>
      <c r="BD6" s="502"/>
      <c r="BE6" s="502"/>
      <c r="BF6" s="505"/>
      <c r="BG6" s="505"/>
      <c r="BH6" s="42">
        <v>2019</v>
      </c>
      <c r="BI6" s="42">
        <v>2020</v>
      </c>
      <c r="BJ6" s="42">
        <v>2021</v>
      </c>
      <c r="BK6" s="42">
        <v>2022</v>
      </c>
      <c r="BL6" s="42" t="s">
        <v>81</v>
      </c>
      <c r="BM6" s="40">
        <v>2019</v>
      </c>
      <c r="BN6" s="40" t="s">
        <v>68</v>
      </c>
      <c r="BO6" s="40" t="s">
        <v>69</v>
      </c>
      <c r="BP6" s="40" t="s">
        <v>70</v>
      </c>
      <c r="BQ6" s="40" t="s">
        <v>71</v>
      </c>
      <c r="BR6" s="40">
        <v>2020</v>
      </c>
      <c r="BS6" s="40" t="s">
        <v>72</v>
      </c>
      <c r="BT6" s="40" t="s">
        <v>73</v>
      </c>
      <c r="BU6" s="41" t="s">
        <v>74</v>
      </c>
      <c r="BV6" s="41" t="s">
        <v>75</v>
      </c>
      <c r="BW6" s="41">
        <v>2021</v>
      </c>
      <c r="BX6" s="40" t="s">
        <v>76</v>
      </c>
      <c r="BY6" s="40" t="s">
        <v>77</v>
      </c>
      <c r="BZ6" s="40" t="s">
        <v>78</v>
      </c>
      <c r="CA6" s="40" t="s">
        <v>79</v>
      </c>
      <c r="CB6" s="40" t="s">
        <v>82</v>
      </c>
      <c r="CC6" s="41" t="s">
        <v>80</v>
      </c>
      <c r="CD6" s="474"/>
      <c r="CE6" s="474"/>
      <c r="CF6" s="484"/>
      <c r="CG6" s="484"/>
      <c r="CH6" s="484"/>
      <c r="CI6" s="474"/>
      <c r="CJ6" s="474"/>
      <c r="CK6" s="484"/>
      <c r="CL6" s="484"/>
      <c r="CM6" s="484"/>
      <c r="CN6" s="489"/>
      <c r="CO6" s="507"/>
      <c r="CP6" s="507"/>
      <c r="CQ6" s="507"/>
      <c r="CR6" s="507"/>
      <c r="CS6" s="508"/>
      <c r="CT6" s="494"/>
      <c r="CU6" s="494"/>
      <c r="CV6" s="511"/>
      <c r="CW6" s="510"/>
      <c r="CX6" s="43"/>
      <c r="CY6" s="44">
        <v>44742</v>
      </c>
      <c r="CZ6" s="465"/>
      <c r="DA6" s="465"/>
      <c r="DB6" s="465"/>
      <c r="DC6" s="465"/>
      <c r="DD6" s="465"/>
      <c r="DE6" s="467"/>
      <c r="DF6" s="467"/>
      <c r="DG6" s="467"/>
      <c r="DH6" s="467"/>
      <c r="DI6" s="43"/>
      <c r="DJ6" s="466"/>
      <c r="DK6" s="466"/>
      <c r="DL6" s="466"/>
      <c r="DM6" s="466"/>
      <c r="DN6" s="466"/>
      <c r="DO6" s="466"/>
      <c r="DP6" s="466"/>
      <c r="DQ6" s="45"/>
      <c r="DT6" s="38"/>
      <c r="DU6" s="38"/>
      <c r="DV6" s="38"/>
      <c r="DW6" s="38"/>
      <c r="DX6" s="38"/>
      <c r="DY6" s="38"/>
      <c r="DZ6" s="38"/>
      <c r="EA6" s="38"/>
      <c r="EB6" s="38"/>
      <c r="EC6" s="38"/>
      <c r="ED6" s="38"/>
      <c r="EE6" s="38"/>
      <c r="EF6" s="38"/>
      <c r="EG6" s="38"/>
      <c r="EH6" s="38"/>
      <c r="EI6" s="38"/>
      <c r="EJ6" s="38"/>
      <c r="EK6" s="38"/>
      <c r="EL6" s="38"/>
      <c r="EM6" s="38"/>
    </row>
    <row r="7" spans="1:143" s="62" customFormat="1" ht="27.75" customHeight="1" x14ac:dyDescent="0.2">
      <c r="A7" s="46" t="s">
        <v>34</v>
      </c>
      <c r="B7" s="46" t="s">
        <v>35</v>
      </c>
      <c r="C7" s="46" t="s">
        <v>36</v>
      </c>
      <c r="D7" s="46" t="s">
        <v>37</v>
      </c>
      <c r="E7" s="46" t="s">
        <v>38</v>
      </c>
      <c r="F7" s="46" t="s">
        <v>39</v>
      </c>
      <c r="G7" s="46" t="s">
        <v>40</v>
      </c>
      <c r="H7" s="46" t="s">
        <v>41</v>
      </c>
      <c r="I7" s="46" t="s">
        <v>23</v>
      </c>
      <c r="J7" s="46" t="s">
        <v>42</v>
      </c>
      <c r="K7" s="46" t="s">
        <v>43</v>
      </c>
      <c r="L7" s="46" t="s">
        <v>44</v>
      </c>
      <c r="M7" s="46" t="s">
        <v>45</v>
      </c>
      <c r="N7" s="46" t="s">
        <v>46</v>
      </c>
      <c r="O7" s="46">
        <v>2019</v>
      </c>
      <c r="P7" s="46">
        <v>2020</v>
      </c>
      <c r="Q7" s="46">
        <v>2021</v>
      </c>
      <c r="R7" s="46">
        <v>2022</v>
      </c>
      <c r="S7" s="46" t="s">
        <v>48</v>
      </c>
      <c r="T7" s="46" t="s">
        <v>49</v>
      </c>
      <c r="U7" s="46">
        <v>2019</v>
      </c>
      <c r="V7" s="46" t="s">
        <v>68</v>
      </c>
      <c r="W7" s="46" t="s">
        <v>69</v>
      </c>
      <c r="X7" s="46" t="s">
        <v>70</v>
      </c>
      <c r="Y7" s="46" t="s">
        <v>71</v>
      </c>
      <c r="Z7" s="46">
        <v>2020</v>
      </c>
      <c r="AA7" s="46" t="s">
        <v>72</v>
      </c>
      <c r="AB7" s="46" t="s">
        <v>73</v>
      </c>
      <c r="AC7" s="46" t="s">
        <v>74</v>
      </c>
      <c r="AD7" s="46" t="s">
        <v>75</v>
      </c>
      <c r="AE7" s="46">
        <v>2021</v>
      </c>
      <c r="AF7" s="46" t="s">
        <v>76</v>
      </c>
      <c r="AG7" s="47" t="s">
        <v>77</v>
      </c>
      <c r="AH7" s="46" t="s">
        <v>78</v>
      </c>
      <c r="AI7" s="46" t="s">
        <v>79</v>
      </c>
      <c r="AJ7" s="46" t="str">
        <f>+AJ6</f>
        <v>TOTAL 2022</v>
      </c>
      <c r="AK7" s="47" t="s">
        <v>80</v>
      </c>
      <c r="AL7" s="46" t="s">
        <v>51</v>
      </c>
      <c r="AM7" s="46" t="s">
        <v>52</v>
      </c>
      <c r="AN7" s="46" t="s">
        <v>53</v>
      </c>
      <c r="AO7" s="46" t="s">
        <v>54</v>
      </c>
      <c r="AP7" s="47" t="s">
        <v>55</v>
      </c>
      <c r="AQ7" s="46" t="s">
        <v>56</v>
      </c>
      <c r="AR7" s="46" t="s">
        <v>52</v>
      </c>
      <c r="AS7" s="46" t="s">
        <v>53</v>
      </c>
      <c r="AT7" s="46" t="s">
        <v>54</v>
      </c>
      <c r="AU7" s="47" t="s">
        <v>57</v>
      </c>
      <c r="AV7" s="48" t="s">
        <v>58</v>
      </c>
      <c r="AW7" s="49" t="s">
        <v>16</v>
      </c>
      <c r="AX7" s="50" t="s">
        <v>17</v>
      </c>
      <c r="AY7" s="50" t="s">
        <v>18</v>
      </c>
      <c r="AZ7" s="50" t="s">
        <v>59</v>
      </c>
      <c r="BA7" s="50" t="s">
        <v>43</v>
      </c>
      <c r="BB7" s="50" t="s">
        <v>44</v>
      </c>
      <c r="BC7" s="50" t="s">
        <v>45</v>
      </c>
      <c r="BD7" s="50" t="s">
        <v>46</v>
      </c>
      <c r="BE7" s="50" t="s">
        <v>49</v>
      </c>
      <c r="BF7" s="50" t="s">
        <v>60</v>
      </c>
      <c r="BG7" s="50" t="s">
        <v>61</v>
      </c>
      <c r="BH7" s="51">
        <v>2019</v>
      </c>
      <c r="BI7" s="51">
        <v>2020</v>
      </c>
      <c r="BJ7" s="51">
        <v>2021</v>
      </c>
      <c r="BK7" s="51">
        <v>2022</v>
      </c>
      <c r="BL7" s="52" t="s">
        <v>81</v>
      </c>
      <c r="BM7" s="53">
        <v>2019</v>
      </c>
      <c r="BN7" s="50" t="s">
        <v>68</v>
      </c>
      <c r="BO7" s="50" t="s">
        <v>69</v>
      </c>
      <c r="BP7" s="50" t="s">
        <v>70</v>
      </c>
      <c r="BQ7" s="50" t="s">
        <v>71</v>
      </c>
      <c r="BR7" s="46">
        <v>2020</v>
      </c>
      <c r="BS7" s="46" t="s">
        <v>72</v>
      </c>
      <c r="BT7" s="46" t="s">
        <v>73</v>
      </c>
      <c r="BU7" s="46" t="s">
        <v>74</v>
      </c>
      <c r="BV7" s="46" t="s">
        <v>75</v>
      </c>
      <c r="BW7" s="46">
        <v>2021</v>
      </c>
      <c r="BX7" s="46" t="s">
        <v>76</v>
      </c>
      <c r="BY7" s="46" t="str">
        <f>+BY6</f>
        <v>II trim 2022</v>
      </c>
      <c r="BZ7" s="46" t="str">
        <f>+BZ6</f>
        <v>III trim 2022</v>
      </c>
      <c r="CA7" s="46"/>
      <c r="CB7" s="46" t="str">
        <f>+CB6</f>
        <v>TOTAL 2022</v>
      </c>
      <c r="CC7" s="47" t="s">
        <v>80</v>
      </c>
      <c r="CD7" s="50" t="s">
        <v>51</v>
      </c>
      <c r="CE7" s="50" t="s">
        <v>52</v>
      </c>
      <c r="CF7" s="50" t="s">
        <v>53</v>
      </c>
      <c r="CG7" s="50" t="s">
        <v>54</v>
      </c>
      <c r="CH7" s="50" t="s">
        <v>55</v>
      </c>
      <c r="CI7" s="50" t="s">
        <v>56</v>
      </c>
      <c r="CJ7" s="50" t="s">
        <v>52</v>
      </c>
      <c r="CK7" s="50" t="s">
        <v>53</v>
      </c>
      <c r="CL7" s="50" t="s">
        <v>54</v>
      </c>
      <c r="CM7" s="50" t="s">
        <v>57</v>
      </c>
      <c r="CN7" s="54" t="s">
        <v>58</v>
      </c>
      <c r="CO7" s="49" t="s">
        <v>63</v>
      </c>
      <c r="CP7" s="50" t="s">
        <v>64</v>
      </c>
      <c r="CQ7" s="50" t="s">
        <v>83</v>
      </c>
      <c r="CR7" s="50" t="s">
        <v>65</v>
      </c>
      <c r="CS7" s="50" t="s">
        <v>66</v>
      </c>
      <c r="CT7" s="50" t="s">
        <v>16</v>
      </c>
      <c r="CU7" s="50" t="s">
        <v>17</v>
      </c>
      <c r="CV7" s="50" t="s">
        <v>20</v>
      </c>
      <c r="CW7" s="50" t="s">
        <v>67</v>
      </c>
      <c r="CX7" s="55"/>
      <c r="CY7" s="56"/>
      <c r="CZ7" s="57"/>
      <c r="DA7" s="57"/>
      <c r="DB7" s="57"/>
      <c r="DC7" s="57"/>
      <c r="DD7" s="57"/>
      <c r="DE7" s="58"/>
      <c r="DF7" s="58"/>
      <c r="DG7" s="58"/>
      <c r="DH7" s="58"/>
      <c r="DI7" s="59"/>
      <c r="DJ7" s="60"/>
      <c r="DK7" s="60"/>
      <c r="DL7" s="60"/>
      <c r="DM7" s="60"/>
      <c r="DN7" s="60"/>
      <c r="DO7" s="60"/>
      <c r="DP7" s="60"/>
      <c r="DQ7" s="61"/>
      <c r="DT7" s="38"/>
      <c r="DU7" s="38"/>
      <c r="DV7" s="38"/>
      <c r="DW7" s="38"/>
      <c r="DX7" s="38"/>
      <c r="DY7" s="38"/>
      <c r="DZ7" s="38"/>
      <c r="EA7" s="38"/>
      <c r="EB7" s="38"/>
      <c r="EC7" s="38"/>
      <c r="ED7" s="38"/>
      <c r="EE7" s="38"/>
      <c r="EF7" s="38"/>
      <c r="EG7" s="38"/>
      <c r="EH7" s="38"/>
      <c r="EI7" s="38"/>
      <c r="EJ7" s="38"/>
      <c r="EK7" s="38"/>
      <c r="EL7" s="38"/>
      <c r="EM7" s="38"/>
    </row>
    <row r="8" spans="1:143" s="38" customFormat="1" ht="150" hidden="1" customHeight="1" x14ac:dyDescent="0.2">
      <c r="A8" s="63" t="s">
        <v>84</v>
      </c>
      <c r="B8" s="64" t="s">
        <v>85</v>
      </c>
      <c r="C8" s="64" t="s">
        <v>86</v>
      </c>
      <c r="D8" s="64" t="s">
        <v>86</v>
      </c>
      <c r="E8" s="64" t="s">
        <v>86</v>
      </c>
      <c r="F8" s="64" t="s">
        <v>86</v>
      </c>
      <c r="G8" s="64" t="s">
        <v>87</v>
      </c>
      <c r="H8" s="65" t="s">
        <v>88</v>
      </c>
      <c r="I8" s="65" t="s">
        <v>89</v>
      </c>
      <c r="J8" s="65" t="s">
        <v>90</v>
      </c>
      <c r="K8" s="65" t="s">
        <v>91</v>
      </c>
      <c r="L8" s="64" t="s">
        <v>92</v>
      </c>
      <c r="M8" s="64" t="s">
        <v>93</v>
      </c>
      <c r="N8" s="66" t="s">
        <v>94</v>
      </c>
      <c r="O8" s="67">
        <v>0</v>
      </c>
      <c r="P8" s="66">
        <v>4</v>
      </c>
      <c r="Q8" s="66">
        <v>4</v>
      </c>
      <c r="R8" s="66">
        <v>4</v>
      </c>
      <c r="S8" s="66">
        <v>12</v>
      </c>
      <c r="T8" s="64" t="s">
        <v>95</v>
      </c>
      <c r="U8" s="67">
        <v>0</v>
      </c>
      <c r="V8" s="64">
        <v>4</v>
      </c>
      <c r="W8" s="67">
        <v>0</v>
      </c>
      <c r="X8" s="67">
        <v>0</v>
      </c>
      <c r="Y8" s="67">
        <v>0</v>
      </c>
      <c r="Z8" s="68">
        <v>4</v>
      </c>
      <c r="AA8" s="69">
        <v>0</v>
      </c>
      <c r="AB8" s="70">
        <v>4</v>
      </c>
      <c r="AC8" s="70">
        <v>0</v>
      </c>
      <c r="AD8" s="70">
        <v>0</v>
      </c>
      <c r="AE8" s="70">
        <v>4</v>
      </c>
      <c r="AF8" s="261">
        <v>0</v>
      </c>
      <c r="AG8" s="124">
        <v>0</v>
      </c>
      <c r="AH8" s="292"/>
      <c r="AI8" s="72"/>
      <c r="AJ8" s="260">
        <v>0</v>
      </c>
      <c r="AK8" s="392">
        <f>U8+Z8+AE8+AF8</f>
        <v>8</v>
      </c>
      <c r="AL8" s="73" t="s">
        <v>96</v>
      </c>
      <c r="AM8" s="73" t="s">
        <v>97</v>
      </c>
      <c r="AN8" s="73" t="s">
        <v>98</v>
      </c>
      <c r="AO8" s="73" t="s">
        <v>99</v>
      </c>
      <c r="AP8" s="73" t="s">
        <v>100</v>
      </c>
      <c r="AQ8" s="294" t="s">
        <v>101</v>
      </c>
      <c r="AR8" s="117" t="s">
        <v>955</v>
      </c>
      <c r="AS8" s="74"/>
      <c r="AT8" s="76"/>
      <c r="AU8" s="76"/>
      <c r="AV8" s="75"/>
      <c r="AW8" s="180">
        <f>+IFERROR(IF(I8=I7,"No requiere reporte",IF(OR(R8=0,R8=""),"No aplica, no hay meta",IF(AJ8="","No se reportó avance",IF(OR(AND(M8="Capacidad",OR(N8="",N8=0,N8="N/A")),AND(M8="Reducción",OR(N8="",N8=0,N8="N/A"))),"Se requiere valor de línea base para este tipo de acumulación",IF(OR(AND(M8="Flujo",OR(N8&lt;&gt;"",N8&lt;&gt;0,N8&lt;&gt;"N/A"),AJ8="N/A"),AND(M8="Mantenimiento",OR(N8&lt;&gt;"",N8&lt;&gt;0,N8&lt;&gt;"N/A"),AJ8="N/A")),"No aplica",IF(M8="Flujo",IF(AJ8/R8&gt;1,1.00001,AJ8/R8),IF(M8="Mantenimiento",IF(AJ8/R8&gt;1,1.00001,AJ8/R8),IF(M8="Acumulado",IF((AJ8)/R8&gt;1,1.00001,(AJ8)/R8),IF(M8="Capacidad",IF(((AJ8-N8)/(R8-N8))&gt;1,1.00001,((AJ8-N8)/(R8-N8))),IF(M8="Reducción",IF(((N8-AJ8)/(N8-R8))&gt;1,1.00001,((N8-AJ8)/(N8-R8))),"Revisar acumulación")))))))))),"Revisar fórmula")</f>
        <v>0</v>
      </c>
      <c r="AX8" s="409">
        <f>+IFERROR(IF(I8=I7,"No requiere reporte",IF(OR(S8=0,S8=""),"No aplica, no hay meta",IF(AK8="","No se reportó avance",IF(OR(AND(M8="Capacidad",OR(N8="",N8=0,N8="N/A")),AND(M8="Reducción",OR(N8="",N8=0,N8="N/A"))),"Se requiere valor de línea base para este tipo de acumulación",IF(OR(AND(M8="Flujo",OR(N8&lt;&gt;"",N8&lt;&gt;0,N8&lt;&gt;"N/A"),AK8="N/A"),AND(M8="Mantenimiento",OR(N8&lt;&gt;"",N8&lt;&gt;0,N8&lt;&gt;"N/A"),AK8="N/A")),"No aplica",IF(M8="Flujo",IF(AK8/S8&gt;1,1.00001,AK8/S8),IF(M8="Mantenimiento",IF(AK8/S8&gt;1,1.00001,AK8/S8),IF(M8="Acumulado",IF((U8+Z8+AE8+AF8+AG8)/S8&gt;1,1.00001,(U8+Z8+AE8+AF8+AG8)/S8),IF(M8="Capacidad",IF(((AK8-N8)/(S8-N8))&gt;1,1.00001,((AK8-N8)/(S8-N8))),IF(M8="Reducción",IF(((N8-AK8)/(N8-S8))&gt;1,1.00001,((N8-AK8)/(N8-S8))),"Revisar acumulación")))))))))),"Revisar fórmula")</f>
        <v>0.66666666666666663</v>
      </c>
      <c r="AY8" s="412" t="s">
        <v>102</v>
      </c>
      <c r="AZ8" s="77" t="s">
        <v>103</v>
      </c>
      <c r="BA8" s="65" t="s">
        <v>104</v>
      </c>
      <c r="BB8" s="64" t="s">
        <v>105</v>
      </c>
      <c r="BC8" s="64" t="s">
        <v>93</v>
      </c>
      <c r="BD8" s="78" t="s">
        <v>94</v>
      </c>
      <c r="BE8" s="66" t="s">
        <v>95</v>
      </c>
      <c r="BF8" s="79">
        <v>43831</v>
      </c>
      <c r="BG8" s="79">
        <v>44926</v>
      </c>
      <c r="BH8" s="67">
        <v>0</v>
      </c>
      <c r="BI8" s="66">
        <v>4</v>
      </c>
      <c r="BJ8" s="66">
        <v>4</v>
      </c>
      <c r="BK8" s="66">
        <v>4</v>
      </c>
      <c r="BL8" s="66">
        <f>SUBTOTAL(9,BI8:BK8)</f>
        <v>0</v>
      </c>
      <c r="BM8" s="67"/>
      <c r="BN8" s="66">
        <v>1</v>
      </c>
      <c r="BO8" s="66">
        <v>4</v>
      </c>
      <c r="BP8" s="67">
        <v>4</v>
      </c>
      <c r="BQ8" s="67">
        <v>4</v>
      </c>
      <c r="BR8" s="66">
        <v>4</v>
      </c>
      <c r="BS8" s="69"/>
      <c r="BT8" s="70">
        <v>4</v>
      </c>
      <c r="BU8" s="70">
        <v>0</v>
      </c>
      <c r="BV8" s="70">
        <v>0</v>
      </c>
      <c r="BW8" s="70">
        <v>4</v>
      </c>
      <c r="BX8" s="397">
        <v>0</v>
      </c>
      <c r="BY8" s="70">
        <v>0</v>
      </c>
      <c r="BZ8" s="292"/>
      <c r="CA8" s="292"/>
      <c r="CB8" s="292">
        <v>0</v>
      </c>
      <c r="CC8" s="413">
        <f>BM8+BR8+BW8</f>
        <v>8</v>
      </c>
      <c r="CD8" s="81" t="s">
        <v>106</v>
      </c>
      <c r="CE8" s="81" t="s">
        <v>107</v>
      </c>
      <c r="CF8" s="81" t="s">
        <v>108</v>
      </c>
      <c r="CG8" s="82" t="s">
        <v>109</v>
      </c>
      <c r="CH8" s="81" t="s">
        <v>110</v>
      </c>
      <c r="CI8" s="294" t="s">
        <v>111</v>
      </c>
      <c r="CJ8" s="82" t="s">
        <v>956</v>
      </c>
      <c r="CK8" s="83"/>
      <c r="CL8" s="83"/>
      <c r="CM8" s="83"/>
      <c r="CN8" s="83"/>
      <c r="CO8" s="84">
        <v>53396169</v>
      </c>
      <c r="CP8" s="84">
        <v>53396169</v>
      </c>
      <c r="CQ8" s="84">
        <v>53396169</v>
      </c>
      <c r="CR8" s="85">
        <f>+CP8/CO8</f>
        <v>1</v>
      </c>
      <c r="CS8" s="414">
        <f t="shared" ref="CS8" si="0">+CQ8/CO8</f>
        <v>1</v>
      </c>
      <c r="CT8" s="403">
        <f>+IFERROR(IF(AY8=AY7,"No requiere reporte",IF(OR(BK8=0,BK8=""),"No aplica, no hay meta",IF(CB8="","No se reportó avance",IF(OR(AND(BC8="Capacidad",OR(BD8="",BD8=0,BD8="N/A")),AND(BC8="Reducción",OR(BD8="",BD8=0,BD8="N/A"))),"Se requiere valor de línea base para este tipo de acumulación",IF(OR(AND(BC8="Flujo",OR(BD8&lt;&gt;"",BD8&lt;&gt;0,BD8&lt;&gt;"N/A"),CB8="N/A"),AND(BC8="Mantenimiento",OR(BD8&lt;&gt;"",BD8&lt;&gt;0,BD8&lt;&gt;"N/A"),CB8="N/A")),"No aplica",IF(BC8="Flujo",IF(CB8/BK8&gt;1,1.00001,CB8/BK8),IF(BC8="Mantenimiento",IF(CB8/BK8&gt;1,1.00001,CB8/BK8),IF(BC8="Acumulado",IF((CB8)/BK8&gt;1,1.00001,(CB8)/BK8),IF(BC8="Capacidad",IF(((CB8-BD8)/(BK8-BD8))&gt;1,1.00001,((CB8-BD8)/(BK8-BD8))),IF(BC8="Reducción",IF(((BD8-CB8)/(BD8-BK8))&gt;1,1.00001,((BD8-CB8)/(BD8-BK8))),"Revisar acumulación")))))))))),"Revisar fórmula")</f>
        <v>0</v>
      </c>
      <c r="CU8" s="404" t="str">
        <f>+IFERROR(IF(AY8=AY7,"No requiere reporte",IF(OR(BL8=0,BL8=""),"No aplica, no hay meta",IF(CC8="","No se reportó avance",IF(OR(AND(BC8="Capacidad",OR(BD8="",BD8=0,BD8="N/A")),AND(BC8="Reducción",OR(BD8="",BD8=0,BD8="N/A"))),"Se requiere valor de línea base para este tipo de acumulación",IF(OR(AND(BC8="Flujo",OR(BD8&lt;&gt;"",BD8&lt;&gt;0,BD8&lt;&gt;"N/A"),CC8="N/A"),AND(BC8="Mantenimiento",OR(BD8&lt;&gt;"",BD8&lt;&gt;0,BD8&lt;&gt;"N/A"),CC8="N/A")),"No aplica",IF(BC8="Flujo",IF(CC8/BL8&gt;1,1.00001,CC8/BL8),IF(BC8="Mantenimiento",IF(CC8/BL8&gt;1,1.00001,CC8/BL8),IF(BC8="Acumulado",IF((BM8+BR8+BW8+BX8+BY8)/BL8&gt;1,1.00001,(BM8+BR8+BW8+BX8+BY8)/BL8),IF(BC8="Capacidad",IF(((CC8-BD8)/(BL8-BD8))&gt;1,1.00001,((CC8-BD8)/(BL8-BD8))),IF(BC8="Reducción",IF(((BD8-CC8)/(BD8-BL8))&gt;1,1.00001,((BD8-CC8)/(BD8-BL8))),"Revisar acumulación")))))))))),"Revisar fórmula")</f>
        <v>No aplica, no hay meta</v>
      </c>
      <c r="CV8" s="402"/>
      <c r="CW8" s="86"/>
      <c r="CX8" s="87"/>
      <c r="CY8" s="88">
        <v>44742</v>
      </c>
      <c r="CZ8" s="89" t="str">
        <f t="shared" ref="CZ8" si="1">+MID(H8,1,10)</f>
        <v>5. Fortale</v>
      </c>
      <c r="DA8" s="89" t="str">
        <f t="shared" ref="DA8" si="2">+MID(I8,1,100)</f>
        <v>1. Contribuir al desarrollo de los pueblos indígenas en los resguardos de la zona de influencia medi</v>
      </c>
      <c r="DB8" s="89" t="str">
        <f t="shared" ref="DB8" si="3">+MID(AY8,1,100)</f>
        <v>1.1 Espacios de diálogo promovidos con pueblos indígenas para la formulación e implementación de pro</v>
      </c>
      <c r="DC8" s="89" t="str">
        <f t="shared" ref="DC8" si="4">+IF(OR(L8="Producto",L8="Resultado"),"Producto",L8)</f>
        <v xml:space="preserve">Resultado </v>
      </c>
      <c r="DD8" s="89" t="str">
        <f t="shared" ref="DD8" si="5">+IF(OR(BB8="Producto",BB8="Resultado"),"Producto",BB8)</f>
        <v>Gestión</v>
      </c>
      <c r="DE8" s="90">
        <f>+IFERROR(IF(CZ8&lt;&gt;CZ7,IF(AW8/(COUNTIF(A:A,A8))&gt;1,1.00001,AW8/(COUNTIF(A:A,A8))),""),0)</f>
        <v>0</v>
      </c>
      <c r="DF8" s="90">
        <f t="shared" ref="DF8:DF71" si="6">+IFERROR(IF(DA8&lt;&gt;DA7,IF(AW8/(COUNTIF(CZ:CZ,CZ8))&gt;1,1.00001,AW8/(COUNTIF(CZ:CZ,CZ8))),""),0)</f>
        <v>0</v>
      </c>
      <c r="DG8" s="90">
        <f t="shared" ref="DG8:DG71" si="7">+IFERROR(IF(DB8&lt;&gt;DB7,IF(CT8/(COUNTIF(DA:DA,DA8))&gt;1,1.00001,CT8/(COUNTIF(DA:DA,DA8))),""),0)</f>
        <v>0</v>
      </c>
      <c r="DH8" s="90">
        <f t="shared" ref="DH8:DH71" si="8">+IFERROR(IF(DB8&lt;&gt;DB7,IF(CU8/(COUNTIF(DA:DA,DA8))&gt;1,1.00001,CU8/(COUNTIF(DA:DA,DA8))),""),0)</f>
        <v>0</v>
      </c>
      <c r="DI8" s="91"/>
      <c r="DJ8" s="90">
        <f t="shared" ref="DJ8:DJ71" si="9">+IFERROR(IF(OR(AW8="No aplica, no hay meta",AW8="No aplica",AW8="No se reportó avance",AW8="No aplica, la fecha de inicio es posterior a la fecha de corte de éste reporte"),"",IF(AVERAGEIF(A:A,A8,DL:DL)&gt;1,1.00001,AVERAGEIF(A:A,A8,DL:DL))),0)</f>
        <v>0.22619047619047625</v>
      </c>
      <c r="DK8" s="90">
        <f t="shared" ref="DK8:DK71" si="10">+IFERROR(IF(OR(AW8="No aplica, no hay meta",AW8="No aplica",AW8="No se reportó avance",AW8="No aplica, la fecha de inicio es posterior a la fecha de corte de éste reporte"),"",IF(AVERAGEIF(A:A,A8,DM:DM)&gt;1,1.00001,AVERAGEIF(A:A,A8,DM:DM))),0)</f>
        <v>0.56986305265763348</v>
      </c>
      <c r="DL8" s="90">
        <f t="shared" ref="DL8:DL71" si="11">+IFERROR(IF(OR(CT8="No aplica, no hay meta",CT8="No aplica",CT8="No se reportó avance",CT8="No aplica, la fecha de inicio es posterior a la fecha de corte de éste reporte"),"",IF(AVERAGEIFS(DN:DN,CZ:CZ,CZ8,A:A,A8)&gt;1,1.00001,AVERAGEIFS(DN:DN,CZ:CZ,CZ8,A:A,A8))),0)</f>
        <v>0.22619047619047622</v>
      </c>
      <c r="DM8" s="90" t="str">
        <f t="shared" ref="DM8:DM71" si="12">+IFERROR(IF(OR(CU8="No aplica, no hay meta",CU8="No aplica",CU8="No se reportó avance",CU8="No aplica, la fecha de inicio es posterior a la fecha de corte de éste reporte"),"",IF(AVERAGEIFS(CU:CU,CZ:CZ,CZ8,A:A,A8)&gt;1,1.00001,AVERAGEIFS(CU:CU,CZ:CZ,CZ8,A:A,A8))),0)</f>
        <v/>
      </c>
      <c r="DN8" s="90">
        <f t="shared" ref="DN8:DN71" si="13">+IFERROR(IF(OR(CT8="No aplica, no hay meta",CT8="No aplica",CT8="No aplica, la fecha de inicio es posterior a la fecha de corte de éste reporte",AND(DB7=DB8,CT8="No se reportó avance")),"",IF(AVERAGEIFS(CT:CT,DA:DA,DA8,A:A,A8)&gt;1,1.00001,AVERAGEIFS(CT:CT,DA:DA,DA8,A:A,A8))),"")</f>
        <v>0</v>
      </c>
      <c r="DO8" s="90">
        <f t="shared" ref="DO8:DO71" si="14">+IFERROR(IF(DA8&lt;&gt;DA7,IF(OR(AW8="No aplica, no hay meta",AW8="No aplica"),"",IF(ISTEXT(AW8)=TRUE,0,IF(AW8&gt;1,1.00001,AW8))),""),0)</f>
        <v>0</v>
      </c>
      <c r="DP8" s="90">
        <f t="shared" ref="DP8:DP71" si="15">+IFERROR(IF(DB8&lt;&gt;DB7,IF(OR(CT8="No aplica, no hay meta",CT8="No aplica"),"",IF(ISTEXT(CT8)=TRUE,0,IF(CT8&gt;1,1.00001,CT8))),""),0)</f>
        <v>0</v>
      </c>
      <c r="DQ8" s="92">
        <f>+IFERROR(IF(DB8&lt;&gt;#REF!,IF(OR(CU8="No aplica, no hay meta",CU8="No aplica"),"",IF(ISTEXT(CU8)=TRUE,0,IF(CU8&gt;1,1.00001,CU8))),""),0)</f>
        <v>0</v>
      </c>
    </row>
    <row r="9" spans="1:143" s="38" customFormat="1" ht="86.1" hidden="1" customHeight="1" x14ac:dyDescent="0.2">
      <c r="A9" s="93" t="s">
        <v>84</v>
      </c>
      <c r="B9" s="89" t="s">
        <v>85</v>
      </c>
      <c r="C9" s="89" t="s">
        <v>86</v>
      </c>
      <c r="D9" s="89" t="s">
        <v>86</v>
      </c>
      <c r="E9" s="89" t="s">
        <v>86</v>
      </c>
      <c r="F9" s="89" t="s">
        <v>86</v>
      </c>
      <c r="G9" s="89" t="s">
        <v>87</v>
      </c>
      <c r="H9" s="94" t="s">
        <v>88</v>
      </c>
      <c r="I9" s="94" t="s">
        <v>89</v>
      </c>
      <c r="J9" s="94" t="s">
        <v>90</v>
      </c>
      <c r="K9" s="94" t="s">
        <v>91</v>
      </c>
      <c r="L9" s="89" t="s">
        <v>92</v>
      </c>
      <c r="M9" s="89" t="s">
        <v>93</v>
      </c>
      <c r="N9" s="95" t="s">
        <v>94</v>
      </c>
      <c r="O9" s="96">
        <v>0</v>
      </c>
      <c r="P9" s="95">
        <v>4</v>
      </c>
      <c r="Q9" s="95">
        <v>4</v>
      </c>
      <c r="R9" s="95">
        <v>6</v>
      </c>
      <c r="S9" s="95">
        <v>12</v>
      </c>
      <c r="T9" s="89" t="s">
        <v>95</v>
      </c>
      <c r="U9" s="96"/>
      <c r="V9" s="96"/>
      <c r="W9" s="96"/>
      <c r="X9" s="96"/>
      <c r="Y9" s="96"/>
      <c r="Z9" s="96"/>
      <c r="AA9" s="97"/>
      <c r="AB9" s="98"/>
      <c r="AC9" s="97"/>
      <c r="AD9" s="97"/>
      <c r="AE9" s="98"/>
      <c r="AF9" s="99"/>
      <c r="AG9" s="99"/>
      <c r="AH9" s="98"/>
      <c r="AI9" s="98"/>
      <c r="AJ9" s="395"/>
      <c r="AK9" s="98"/>
      <c r="AL9" s="100"/>
      <c r="AM9" s="100"/>
      <c r="AN9" s="100"/>
      <c r="AO9" s="100"/>
      <c r="AP9" s="100"/>
      <c r="AQ9" s="101"/>
      <c r="AR9" s="101"/>
      <c r="AS9" s="101"/>
      <c r="AT9" s="101"/>
      <c r="AU9" s="101"/>
      <c r="AV9" s="101"/>
      <c r="AW9" s="180" t="str">
        <f t="shared" ref="AW9:AW71" si="16">+IFERROR(IF(I9=I8,"No requiere reporte",IF(OR(R9=0,R9=""),"No aplica, no hay meta",IF(AJ9="","No se reportó avance",IF(OR(AND(M9="Capacidad",OR(N9="",N9=0,N9="N/A")),AND(M9="Reducción",OR(N9="",N9=0,N9="N/A"))),"Se requiere valor de línea base para este tipo de acumulación",IF(OR(AND(M9="Flujo",OR(N9&lt;&gt;"",N9&lt;&gt;0,N9&lt;&gt;"N/A"),AJ9="N/A"),AND(M9="Mantenimiento",OR(N9&lt;&gt;"",N9&lt;&gt;0,N9&lt;&gt;"N/A"),AJ9="N/A")),"No aplica",IF(M9="Flujo",IF(AJ9/R9&gt;1,1.00001,AJ9/R9),IF(M9="Mantenimiento",IF(AJ9/R9&gt;1,1.00001,AJ9/R9),IF(M9="Acumulado",IF((AJ9)/R9&gt;1,1.00001,(AJ9)/R9),IF(M9="Capacidad",IF(((AJ9-N9)/(R9-N9))&gt;1,1.00001,((AJ9-N9)/(R9-N9))),IF(M9="Reducción",IF(((N9-AJ9)/(N9-R9))&gt;1,1.00001,((N9-AJ9)/(N9-R9))),"Revisar acumulación")))))))))),"Revisar fórmula")</f>
        <v>No requiere reporte</v>
      </c>
      <c r="AX9" s="410" t="str">
        <f t="shared" ref="AX9:AX71" si="17">+IFERROR(IF(I9=I8,"No requiere reporte",IF(OR(S9=0,S9=""),"No aplica, no hay meta",IF(AK9="","No se reportó avance",IF(OR(AND(M9="Capacidad",OR(N9="",N9=0,N9="N/A")),AND(M9="Reducción",OR(N9="",N9=0,N9="N/A"))),"Se requiere valor de línea base para este tipo de acumulación",IF(OR(AND(M9="Flujo",OR(N9&lt;&gt;"",N9&lt;&gt;0,N9&lt;&gt;"N/A"),AK9="N/A"),AND(M9="Mantenimiento",OR(N9&lt;&gt;"",N9&lt;&gt;0,N9&lt;&gt;"N/A"),AK9="N/A")),"No aplica",IF(M9="Flujo",IF(AK9/S9&gt;1,1.00001,AK9/S9),IF(M9="Mantenimiento",IF(AK9/S9&gt;1,1.00001,AK9/S9),IF(M9="Acumulado",IF((U9+Z9+AE9+AF9+AG9)/S9&gt;1,1.00001,(U9+Z9+AE9+AF9+AG9)/S9),IF(M9="Capacidad",IF(((AK9-N9)/(S9-N9))&gt;1,1.00001,((AK9-N9)/(S9-N9))),IF(M9="Reducción",IF(((N9-AK9)/(N9-S9))&gt;1,1.00001,((N9-AK9)/(N9-S9))),"Revisar acumulación")))))))))),"Revisar fórmula")</f>
        <v>No requiere reporte</v>
      </c>
      <c r="AY9" s="171" t="s">
        <v>112</v>
      </c>
      <c r="AZ9" s="102" t="s">
        <v>113</v>
      </c>
      <c r="BA9" s="94" t="s">
        <v>114</v>
      </c>
      <c r="BB9" s="89" t="s">
        <v>115</v>
      </c>
      <c r="BC9" s="89" t="s">
        <v>93</v>
      </c>
      <c r="BD9" s="103" t="s">
        <v>94</v>
      </c>
      <c r="BE9" s="95" t="s">
        <v>95</v>
      </c>
      <c r="BF9" s="88">
        <v>43831</v>
      </c>
      <c r="BG9" s="88">
        <v>44926</v>
      </c>
      <c r="BH9" s="96">
        <v>0</v>
      </c>
      <c r="BI9" s="96">
        <v>0</v>
      </c>
      <c r="BJ9" s="95">
        <v>6</v>
      </c>
      <c r="BK9" s="95">
        <v>6</v>
      </c>
      <c r="BL9" s="95">
        <v>12</v>
      </c>
      <c r="BM9" s="96">
        <v>0</v>
      </c>
      <c r="BN9" s="96">
        <v>0</v>
      </c>
      <c r="BO9" s="96">
        <v>0</v>
      </c>
      <c r="BP9" s="96">
        <v>0</v>
      </c>
      <c r="BQ9" s="96">
        <v>0</v>
      </c>
      <c r="BR9" s="96">
        <v>0</v>
      </c>
      <c r="BS9" s="97">
        <v>0</v>
      </c>
      <c r="BT9" s="98" t="s">
        <v>116</v>
      </c>
      <c r="BU9" s="98">
        <v>0</v>
      </c>
      <c r="BV9" s="98">
        <v>0</v>
      </c>
      <c r="BW9" s="98">
        <v>0</v>
      </c>
      <c r="BX9" s="124">
        <v>0</v>
      </c>
      <c r="BY9" s="98">
        <v>0</v>
      </c>
      <c r="BZ9" s="80"/>
      <c r="CA9" s="80"/>
      <c r="CB9" s="80">
        <v>0</v>
      </c>
      <c r="CC9" s="71">
        <v>0</v>
      </c>
      <c r="CD9" s="100" t="s">
        <v>117</v>
      </c>
      <c r="CE9" s="100" t="s">
        <v>118</v>
      </c>
      <c r="CF9" s="100" t="s">
        <v>119</v>
      </c>
      <c r="CG9" s="104" t="s">
        <v>120</v>
      </c>
      <c r="CH9" s="100" t="s">
        <v>121</v>
      </c>
      <c r="CI9" s="101"/>
      <c r="CJ9" s="104" t="s">
        <v>959</v>
      </c>
      <c r="CK9" s="105"/>
      <c r="CL9" s="105"/>
      <c r="CM9" s="105"/>
      <c r="CN9" s="105"/>
      <c r="CO9" s="106">
        <v>22500000</v>
      </c>
      <c r="CP9" s="106">
        <v>0</v>
      </c>
      <c r="CQ9" s="106">
        <v>0</v>
      </c>
      <c r="CR9" s="107">
        <f>CP9/CO9</f>
        <v>0</v>
      </c>
      <c r="CS9" s="415">
        <f>CQ9/CO9</f>
        <v>0</v>
      </c>
      <c r="CT9" s="405">
        <f t="shared" ref="CT9:CT71" si="18">+IFERROR(IF(AY9=AY8,"No requiere reporte",IF(OR(BK9=0,BK9=""),"No aplica, no hay meta",IF(CB9="","No se reportó avance",IF(OR(AND(BC9="Capacidad",OR(BD9="",BD9=0,BD9="N/A")),AND(BC9="Reducción",OR(BD9="",BD9=0,BD9="N/A"))),"Se requiere valor de línea base para este tipo de acumulación",IF(OR(AND(BC9="Flujo",OR(BD9&lt;&gt;"",BD9&lt;&gt;0,BD9&lt;&gt;"N/A"),CB9="N/A"),AND(BC9="Mantenimiento",OR(BD9&lt;&gt;"",BD9&lt;&gt;0,BD9&lt;&gt;"N/A"),CB9="N/A")),"No aplica",IF(BC9="Flujo",IF(CB9/BK9&gt;1,1.00001,CB9/BK9),IF(BC9="Mantenimiento",IF(CB9/BK9&gt;1,1.00001,CB9/BK9),IF(BC9="Acumulado",IF((CB9)/BK9&gt;1,1.00001,(CB9)/BK9),IF(BC9="Capacidad",IF(((CB9-BD9)/(BK9-BD9))&gt;1,1.00001,((CB9-BD9)/(BK9-BD9))),IF(BC9="Reducción",IF(((BD9-CB9)/(BD9-BK9))&gt;1,1.00001,((BD9-CB9)/(BD9-BK9))),"Revisar acumulación")))))))))),"Revisar fórmula")</f>
        <v>0</v>
      </c>
      <c r="CU9" s="406">
        <f t="shared" ref="CU9:CU71" si="19">+IFERROR(IF(AY9=AY8,"No requiere reporte",IF(OR(BL9=0,BL9=""),"No aplica, no hay meta",IF(CC9="","No se reportó avance",IF(OR(AND(BC9="Capacidad",OR(BD9="",BD9=0,BD9="N/A")),AND(BC9="Reducción",OR(BD9="",BD9=0,BD9="N/A"))),"Se requiere valor de línea base para este tipo de acumulación",IF(OR(AND(BC9="Flujo",OR(BD9&lt;&gt;"",BD9&lt;&gt;0,BD9&lt;&gt;"N/A"),CC9="N/A"),AND(BC9="Mantenimiento",OR(BD9&lt;&gt;"",BD9&lt;&gt;0,BD9&lt;&gt;"N/A"),CC9="N/A")),"No aplica",IF(BC9="Flujo",IF(CC9/BL9&gt;1,1.00001,CC9/BL9),IF(BC9="Mantenimiento",IF(CC9/BL9&gt;1,1.00001,CC9/BL9),IF(BC9="Acumulado",IF((BM9+BR9+BW9+BX9+BY9)/BL9&gt;1,1.00001,(BM9+BR9+BW9+BX9+BY9)/BL9),IF(BC9="Capacidad",IF(((CC9-BD9)/(BL9-BD9))&gt;1,1.00001,((CC9-BD9)/(BL9-BD9))),IF(BC9="Reducción",IF(((BD9-CC9)/(BD9-BL9))&gt;1,1.00001,((BD9-CC9)/(BD9-BL9))),"Revisar acumulación")))))))))),"Revisar fórmula")</f>
        <v>0</v>
      </c>
      <c r="CV9" s="108"/>
      <c r="CW9" s="109"/>
      <c r="CX9" s="87"/>
      <c r="CY9" s="88">
        <v>44742</v>
      </c>
      <c r="CZ9" s="89" t="s">
        <v>122</v>
      </c>
      <c r="DA9" s="89" t="s">
        <v>123</v>
      </c>
      <c r="DB9" s="89" t="s">
        <v>112</v>
      </c>
      <c r="DC9" s="89" t="s">
        <v>92</v>
      </c>
      <c r="DD9" s="89" t="s">
        <v>124</v>
      </c>
      <c r="DE9" s="90" t="str">
        <f>+IFERROR(IF(CZ9&lt;&gt;CZ8,IF(AW9/(COUNTIF(A:A,A9))&gt;1,1.00001,AW9/(COUNTIF(A:A,A9))),""),0)</f>
        <v/>
      </c>
      <c r="DF9" s="90" t="str">
        <f t="shared" si="6"/>
        <v/>
      </c>
      <c r="DG9" s="90">
        <f t="shared" si="7"/>
        <v>0</v>
      </c>
      <c r="DH9" s="90">
        <f t="shared" si="8"/>
        <v>0</v>
      </c>
      <c r="DI9" s="91"/>
      <c r="DJ9" s="90">
        <f t="shared" si="9"/>
        <v>0.22619047619047625</v>
      </c>
      <c r="DK9" s="90">
        <f t="shared" si="10"/>
        <v>0.56986305265763348</v>
      </c>
      <c r="DL9" s="90">
        <f t="shared" si="11"/>
        <v>0.22619047619047622</v>
      </c>
      <c r="DM9" s="90">
        <f t="shared" si="12"/>
        <v>0.56986305265763348</v>
      </c>
      <c r="DN9" s="90">
        <f t="shared" si="13"/>
        <v>0</v>
      </c>
      <c r="DO9" s="90" t="str">
        <f t="shared" si="14"/>
        <v/>
      </c>
      <c r="DP9" s="90">
        <f t="shared" si="15"/>
        <v>0</v>
      </c>
      <c r="DQ9" s="110">
        <v>0</v>
      </c>
    </row>
    <row r="10" spans="1:143" s="38" customFormat="1" ht="117.75" hidden="1" customHeight="1" x14ac:dyDescent="0.2">
      <c r="A10" s="93" t="s">
        <v>84</v>
      </c>
      <c r="B10" s="89" t="s">
        <v>85</v>
      </c>
      <c r="C10" s="89" t="s">
        <v>86</v>
      </c>
      <c r="D10" s="89" t="s">
        <v>86</v>
      </c>
      <c r="E10" s="89" t="s">
        <v>86</v>
      </c>
      <c r="F10" s="89" t="s">
        <v>86</v>
      </c>
      <c r="G10" s="89" t="s">
        <v>87</v>
      </c>
      <c r="H10" s="94" t="s">
        <v>88</v>
      </c>
      <c r="I10" s="94" t="s">
        <v>125</v>
      </c>
      <c r="J10" s="94" t="s">
        <v>126</v>
      </c>
      <c r="K10" s="94" t="s">
        <v>127</v>
      </c>
      <c r="L10" s="89" t="s">
        <v>128</v>
      </c>
      <c r="M10" s="89" t="s">
        <v>93</v>
      </c>
      <c r="N10" s="111">
        <v>0.1</v>
      </c>
      <c r="O10" s="111">
        <v>0</v>
      </c>
      <c r="P10" s="111">
        <v>0.1</v>
      </c>
      <c r="Q10" s="111">
        <v>0.2</v>
      </c>
      <c r="R10" s="111">
        <v>0.7</v>
      </c>
      <c r="S10" s="111">
        <v>1</v>
      </c>
      <c r="T10" s="89" t="s">
        <v>129</v>
      </c>
      <c r="U10" s="111">
        <v>0</v>
      </c>
      <c r="V10" s="111">
        <v>0</v>
      </c>
      <c r="W10" s="111">
        <v>0</v>
      </c>
      <c r="X10" s="111">
        <v>0</v>
      </c>
      <c r="Y10" s="112">
        <v>0.1</v>
      </c>
      <c r="Z10" s="112">
        <v>0.1</v>
      </c>
      <c r="AA10" s="113">
        <v>0</v>
      </c>
      <c r="AB10" s="114">
        <v>0</v>
      </c>
      <c r="AC10" s="113">
        <v>0</v>
      </c>
      <c r="AD10" s="113">
        <v>0.1</v>
      </c>
      <c r="AE10" s="115">
        <v>0.1</v>
      </c>
      <c r="AF10" s="262">
        <v>0</v>
      </c>
      <c r="AG10" s="111">
        <v>0</v>
      </c>
      <c r="AH10" s="116"/>
      <c r="AI10" s="116"/>
      <c r="AJ10" s="116">
        <v>0</v>
      </c>
      <c r="AK10" s="116">
        <v>0.2</v>
      </c>
      <c r="AL10" s="117" t="s">
        <v>130</v>
      </c>
      <c r="AM10" s="117" t="s">
        <v>131</v>
      </c>
      <c r="AN10" s="117" t="s">
        <v>132</v>
      </c>
      <c r="AO10" s="117" t="s">
        <v>133</v>
      </c>
      <c r="AP10" s="117" t="s">
        <v>134</v>
      </c>
      <c r="AQ10" s="101" t="s">
        <v>135</v>
      </c>
      <c r="AR10" s="117" t="s">
        <v>957</v>
      </c>
      <c r="AS10" s="75"/>
      <c r="AT10" s="75"/>
      <c r="AU10" s="75"/>
      <c r="AV10" s="75"/>
      <c r="AW10" s="180">
        <f t="shared" si="16"/>
        <v>0</v>
      </c>
      <c r="AX10" s="409">
        <f t="shared" si="17"/>
        <v>0.2</v>
      </c>
      <c r="AY10" s="171" t="s">
        <v>136</v>
      </c>
      <c r="AZ10" s="102" t="s">
        <v>137</v>
      </c>
      <c r="BA10" s="94" t="s">
        <v>138</v>
      </c>
      <c r="BB10" s="89" t="s">
        <v>124</v>
      </c>
      <c r="BC10" s="89" t="s">
        <v>139</v>
      </c>
      <c r="BD10" s="103" t="s">
        <v>94</v>
      </c>
      <c r="BE10" s="89" t="s">
        <v>129</v>
      </c>
      <c r="BF10" s="88">
        <v>43831</v>
      </c>
      <c r="BG10" s="88">
        <v>44926</v>
      </c>
      <c r="BH10" s="96">
        <v>0</v>
      </c>
      <c r="BI10" s="111">
        <v>1</v>
      </c>
      <c r="BJ10" s="111">
        <v>1</v>
      </c>
      <c r="BK10" s="111">
        <v>1</v>
      </c>
      <c r="BL10" s="111">
        <v>1</v>
      </c>
      <c r="BM10" s="96">
        <v>0</v>
      </c>
      <c r="BN10" s="96">
        <v>0</v>
      </c>
      <c r="BO10" s="96">
        <v>0</v>
      </c>
      <c r="BP10" s="96">
        <v>0</v>
      </c>
      <c r="BQ10" s="111">
        <v>0.78</v>
      </c>
      <c r="BR10" s="111">
        <v>0.78</v>
      </c>
      <c r="BS10" s="97">
        <v>0</v>
      </c>
      <c r="BT10" s="114" t="s">
        <v>116</v>
      </c>
      <c r="BU10" s="118">
        <v>0.187</v>
      </c>
      <c r="BV10" s="119">
        <v>0.61242344706911633</v>
      </c>
      <c r="BW10" s="119">
        <v>0.81364829396325467</v>
      </c>
      <c r="BX10" s="398">
        <v>0</v>
      </c>
      <c r="BY10" s="119">
        <v>0</v>
      </c>
      <c r="BZ10" s="120"/>
      <c r="CA10" s="120"/>
      <c r="CB10" s="120">
        <v>0</v>
      </c>
      <c r="CC10" s="120">
        <v>0.39884529017206183</v>
      </c>
      <c r="CD10" s="100" t="s">
        <v>140</v>
      </c>
      <c r="CE10" s="100" t="s">
        <v>141</v>
      </c>
      <c r="CF10" s="100" t="s">
        <v>142</v>
      </c>
      <c r="CG10" s="104" t="s">
        <v>143</v>
      </c>
      <c r="CH10" s="100" t="s">
        <v>144</v>
      </c>
      <c r="CI10" s="101" t="s">
        <v>145</v>
      </c>
      <c r="CJ10" s="104" t="s">
        <v>958</v>
      </c>
      <c r="CK10" s="105"/>
      <c r="CL10" s="105"/>
      <c r="CM10" s="105"/>
      <c r="CN10" s="105"/>
      <c r="CO10" s="106">
        <v>19767052184</v>
      </c>
      <c r="CP10" s="106">
        <v>14898672899</v>
      </c>
      <c r="CQ10" s="106">
        <v>6376506224</v>
      </c>
      <c r="CR10" s="107">
        <f t="shared" ref="CR10:CR71" si="20">CP10/CO10</f>
        <v>0.75371242815149742</v>
      </c>
      <c r="CS10" s="415">
        <f t="shared" ref="CS10:CS71" si="21">CQ10/CO10</f>
        <v>0.32258255629847132</v>
      </c>
      <c r="CT10" s="405">
        <f t="shared" si="18"/>
        <v>0</v>
      </c>
      <c r="CU10" s="406">
        <f t="shared" si="19"/>
        <v>0.39884529017206183</v>
      </c>
      <c r="CV10" s="108"/>
      <c r="CW10" s="109"/>
      <c r="CX10" s="87"/>
      <c r="CY10" s="88">
        <v>44652</v>
      </c>
      <c r="CZ10" s="89" t="s">
        <v>122</v>
      </c>
      <c r="DA10" s="89" t="s">
        <v>146</v>
      </c>
      <c r="DB10" s="89" t="s">
        <v>136</v>
      </c>
      <c r="DC10" s="89" t="s">
        <v>128</v>
      </c>
      <c r="DD10" s="89" t="s">
        <v>124</v>
      </c>
      <c r="DE10" s="90" t="str">
        <f t="shared" ref="DE10:DE71" si="22">+IFERROR(IF(CZ10&lt;&gt;CZ9,IF(AW10/(COUNTIF(A:A,A10))&gt;1,1.00001,AW10/(COUNTIF(A:A,A10))),""),0)</f>
        <v/>
      </c>
      <c r="DF10" s="90">
        <f t="shared" si="6"/>
        <v>0</v>
      </c>
      <c r="DG10" s="90">
        <f t="shared" si="7"/>
        <v>0</v>
      </c>
      <c r="DH10" s="90">
        <f t="shared" si="8"/>
        <v>7.9769058034412366E-2</v>
      </c>
      <c r="DI10" s="91"/>
      <c r="DJ10" s="90">
        <f t="shared" si="9"/>
        <v>0.22619047619047625</v>
      </c>
      <c r="DK10" s="90">
        <f t="shared" si="10"/>
        <v>0.56986305265763348</v>
      </c>
      <c r="DL10" s="90">
        <f t="shared" si="11"/>
        <v>0.22619047619047622</v>
      </c>
      <c r="DM10" s="90">
        <f t="shared" si="12"/>
        <v>0.56986305265763348</v>
      </c>
      <c r="DN10" s="90">
        <f t="shared" si="13"/>
        <v>0.31666666666666671</v>
      </c>
      <c r="DO10" s="90">
        <f t="shared" si="14"/>
        <v>0</v>
      </c>
      <c r="DP10" s="90">
        <f t="shared" si="15"/>
        <v>0</v>
      </c>
      <c r="DQ10" s="110">
        <v>0.39884529017206183</v>
      </c>
    </row>
    <row r="11" spans="1:143" s="38" customFormat="1" ht="119.25" hidden="1" customHeight="1" x14ac:dyDescent="0.2">
      <c r="A11" s="93" t="s">
        <v>84</v>
      </c>
      <c r="B11" s="89" t="s">
        <v>85</v>
      </c>
      <c r="C11" s="89" t="s">
        <v>86</v>
      </c>
      <c r="D11" s="89" t="s">
        <v>86</v>
      </c>
      <c r="E11" s="89" t="s">
        <v>86</v>
      </c>
      <c r="F11" s="89" t="s">
        <v>86</v>
      </c>
      <c r="G11" s="89" t="s">
        <v>87</v>
      </c>
      <c r="H11" s="94" t="s">
        <v>88</v>
      </c>
      <c r="I11" s="94" t="s">
        <v>125</v>
      </c>
      <c r="J11" s="94" t="s">
        <v>126</v>
      </c>
      <c r="K11" s="94" t="s">
        <v>127</v>
      </c>
      <c r="L11" s="89" t="s">
        <v>128</v>
      </c>
      <c r="M11" s="89" t="s">
        <v>93</v>
      </c>
      <c r="N11" s="111">
        <v>0.1</v>
      </c>
      <c r="O11" s="111">
        <v>0</v>
      </c>
      <c r="P11" s="111">
        <v>0.1</v>
      </c>
      <c r="Q11" s="111">
        <v>0.2</v>
      </c>
      <c r="R11" s="111">
        <v>0.7</v>
      </c>
      <c r="S11" s="111">
        <v>1</v>
      </c>
      <c r="T11" s="89" t="s">
        <v>129</v>
      </c>
      <c r="U11" s="111"/>
      <c r="V11" s="111"/>
      <c r="W11" s="111"/>
      <c r="X11" s="111"/>
      <c r="Y11" s="111"/>
      <c r="Z11" s="111"/>
      <c r="AA11" s="113"/>
      <c r="AB11" s="114"/>
      <c r="AC11" s="113"/>
      <c r="AD11" s="113"/>
      <c r="AE11" s="114"/>
      <c r="AF11" s="99"/>
      <c r="AG11" s="99"/>
      <c r="AH11" s="114"/>
      <c r="AI11" s="114"/>
      <c r="AJ11" s="114"/>
      <c r="AK11" s="114"/>
      <c r="AL11" s="117"/>
      <c r="AM11" s="117"/>
      <c r="AN11" s="117"/>
      <c r="AO11" s="117"/>
      <c r="AP11" s="117"/>
      <c r="AQ11" s="101"/>
      <c r="AR11" s="101"/>
      <c r="AS11" s="101"/>
      <c r="AT11" s="101"/>
      <c r="AU11" s="101"/>
      <c r="AV11" s="101"/>
      <c r="AW11" s="180" t="str">
        <f t="shared" si="16"/>
        <v>No requiere reporte</v>
      </c>
      <c r="AX11" s="410" t="str">
        <f t="shared" si="17"/>
        <v>No requiere reporte</v>
      </c>
      <c r="AY11" s="171" t="s">
        <v>147</v>
      </c>
      <c r="AZ11" s="102" t="s">
        <v>148</v>
      </c>
      <c r="BA11" s="94" t="s">
        <v>149</v>
      </c>
      <c r="BB11" s="89" t="s">
        <v>124</v>
      </c>
      <c r="BC11" s="89" t="s">
        <v>93</v>
      </c>
      <c r="BD11" s="103" t="s">
        <v>94</v>
      </c>
      <c r="BE11" s="95" t="s">
        <v>95</v>
      </c>
      <c r="BF11" s="88">
        <v>43831</v>
      </c>
      <c r="BG11" s="88">
        <v>44926</v>
      </c>
      <c r="BH11" s="96">
        <v>0</v>
      </c>
      <c r="BI11" s="95">
        <v>1</v>
      </c>
      <c r="BJ11" s="95">
        <v>1</v>
      </c>
      <c r="BK11" s="95">
        <v>1</v>
      </c>
      <c r="BL11" s="95">
        <v>3</v>
      </c>
      <c r="BM11" s="96">
        <v>0</v>
      </c>
      <c r="BN11" s="96">
        <v>0</v>
      </c>
      <c r="BO11" s="95">
        <v>1</v>
      </c>
      <c r="BP11" s="96">
        <v>0</v>
      </c>
      <c r="BQ11" s="96">
        <v>0</v>
      </c>
      <c r="BR11" s="95">
        <v>1</v>
      </c>
      <c r="BS11" s="97">
        <v>0</v>
      </c>
      <c r="BT11" s="98" t="s">
        <v>116</v>
      </c>
      <c r="BU11" s="98">
        <v>1</v>
      </c>
      <c r="BV11" s="98">
        <v>0</v>
      </c>
      <c r="BW11" s="98">
        <v>1</v>
      </c>
      <c r="BX11" s="124">
        <v>0</v>
      </c>
      <c r="BY11" s="98">
        <v>0</v>
      </c>
      <c r="BZ11" s="80"/>
      <c r="CA11" s="80"/>
      <c r="CB11" s="80">
        <v>0</v>
      </c>
      <c r="CC11" s="71">
        <v>2</v>
      </c>
      <c r="CD11" s="100" t="s">
        <v>150</v>
      </c>
      <c r="CE11" s="100" t="s">
        <v>151</v>
      </c>
      <c r="CF11" s="100" t="s">
        <v>152</v>
      </c>
      <c r="CG11" s="104" t="s">
        <v>153</v>
      </c>
      <c r="CH11" s="100" t="s">
        <v>154</v>
      </c>
      <c r="CI11" s="101" t="s">
        <v>155</v>
      </c>
      <c r="CJ11" s="104"/>
      <c r="CK11" s="105"/>
      <c r="CL11" s="105"/>
      <c r="CM11" s="105"/>
      <c r="CN11" s="105"/>
      <c r="CO11" s="106">
        <v>0</v>
      </c>
      <c r="CP11" s="106">
        <v>0</v>
      </c>
      <c r="CQ11" s="106">
        <v>0</v>
      </c>
      <c r="CR11" s="107" t="e">
        <f t="shared" si="20"/>
        <v>#DIV/0!</v>
      </c>
      <c r="CS11" s="415" t="e">
        <f t="shared" si="21"/>
        <v>#DIV/0!</v>
      </c>
      <c r="CT11" s="405">
        <f t="shared" si="18"/>
        <v>0</v>
      </c>
      <c r="CU11" s="406">
        <f t="shared" si="19"/>
        <v>0.66666666666666663</v>
      </c>
      <c r="CV11" s="108"/>
      <c r="CW11" s="109"/>
      <c r="CX11" s="87"/>
      <c r="CY11" s="88">
        <v>44742</v>
      </c>
      <c r="CZ11" s="89" t="s">
        <v>122</v>
      </c>
      <c r="DA11" s="89" t="s">
        <v>146</v>
      </c>
      <c r="DB11" s="89" t="s">
        <v>147</v>
      </c>
      <c r="DC11" s="89" t="s">
        <v>128</v>
      </c>
      <c r="DD11" s="89" t="s">
        <v>124</v>
      </c>
      <c r="DE11" s="90" t="str">
        <f t="shared" si="22"/>
        <v/>
      </c>
      <c r="DF11" s="90" t="str">
        <f t="shared" si="6"/>
        <v/>
      </c>
      <c r="DG11" s="90">
        <f t="shared" si="7"/>
        <v>0</v>
      </c>
      <c r="DH11" s="90">
        <f t="shared" si="8"/>
        <v>0.13333333333333333</v>
      </c>
      <c r="DI11" s="91"/>
      <c r="DJ11" s="90">
        <f t="shared" si="9"/>
        <v>0.22619047619047625</v>
      </c>
      <c r="DK11" s="90">
        <f t="shared" si="10"/>
        <v>0.56986305265763348</v>
      </c>
      <c r="DL11" s="90">
        <f t="shared" si="11"/>
        <v>0.22619047619047622</v>
      </c>
      <c r="DM11" s="90">
        <f t="shared" si="12"/>
        <v>0.56986305265763348</v>
      </c>
      <c r="DN11" s="90">
        <f t="shared" si="13"/>
        <v>0.31666666666666671</v>
      </c>
      <c r="DO11" s="90" t="str">
        <f t="shared" si="14"/>
        <v/>
      </c>
      <c r="DP11" s="90">
        <f t="shared" si="15"/>
        <v>0</v>
      </c>
      <c r="DQ11" s="110">
        <v>0.66666666666666663</v>
      </c>
    </row>
    <row r="12" spans="1:143" s="38" customFormat="1" ht="112.5" hidden="1" customHeight="1" x14ac:dyDescent="0.2">
      <c r="A12" s="93" t="s">
        <v>84</v>
      </c>
      <c r="B12" s="89" t="s">
        <v>85</v>
      </c>
      <c r="C12" s="89" t="s">
        <v>86</v>
      </c>
      <c r="D12" s="89" t="s">
        <v>86</v>
      </c>
      <c r="E12" s="89" t="s">
        <v>86</v>
      </c>
      <c r="F12" s="89" t="s">
        <v>86</v>
      </c>
      <c r="G12" s="89" t="s">
        <v>87</v>
      </c>
      <c r="H12" s="94" t="s">
        <v>88</v>
      </c>
      <c r="I12" s="94" t="s">
        <v>125</v>
      </c>
      <c r="J12" s="94" t="s">
        <v>126</v>
      </c>
      <c r="K12" s="94" t="s">
        <v>127</v>
      </c>
      <c r="L12" s="89" t="s">
        <v>128</v>
      </c>
      <c r="M12" s="89" t="s">
        <v>93</v>
      </c>
      <c r="N12" s="111">
        <v>0.1</v>
      </c>
      <c r="O12" s="111">
        <v>0</v>
      </c>
      <c r="P12" s="111">
        <v>0.1</v>
      </c>
      <c r="Q12" s="111">
        <v>0.2</v>
      </c>
      <c r="R12" s="111">
        <v>0.7</v>
      </c>
      <c r="S12" s="111">
        <v>1</v>
      </c>
      <c r="T12" s="89" t="s">
        <v>129</v>
      </c>
      <c r="U12" s="111"/>
      <c r="V12" s="111"/>
      <c r="W12" s="111"/>
      <c r="X12" s="111"/>
      <c r="Y12" s="111"/>
      <c r="Z12" s="111"/>
      <c r="AA12" s="119"/>
      <c r="AB12" s="114"/>
      <c r="AC12" s="119"/>
      <c r="AD12" s="119"/>
      <c r="AE12" s="114"/>
      <c r="AF12" s="99"/>
      <c r="AG12" s="99"/>
      <c r="AH12" s="114"/>
      <c r="AI12" s="114"/>
      <c r="AJ12" s="114"/>
      <c r="AK12" s="114"/>
      <c r="AL12" s="117"/>
      <c r="AM12" s="117"/>
      <c r="AN12" s="117"/>
      <c r="AO12" s="117"/>
      <c r="AP12" s="117"/>
      <c r="AQ12" s="101"/>
      <c r="AR12" s="101"/>
      <c r="AS12" s="101"/>
      <c r="AT12" s="101"/>
      <c r="AU12" s="101"/>
      <c r="AV12" s="101"/>
      <c r="AW12" s="180" t="str">
        <f t="shared" si="16"/>
        <v>No requiere reporte</v>
      </c>
      <c r="AX12" s="410" t="str">
        <f t="shared" si="17"/>
        <v>No requiere reporte</v>
      </c>
      <c r="AY12" s="171" t="s">
        <v>156</v>
      </c>
      <c r="AZ12" s="102" t="s">
        <v>157</v>
      </c>
      <c r="BA12" s="94" t="s">
        <v>158</v>
      </c>
      <c r="BB12" s="89" t="s">
        <v>124</v>
      </c>
      <c r="BC12" s="89" t="s">
        <v>93</v>
      </c>
      <c r="BD12" s="103" t="s">
        <v>94</v>
      </c>
      <c r="BE12" s="95" t="s">
        <v>95</v>
      </c>
      <c r="BF12" s="88">
        <v>43831</v>
      </c>
      <c r="BG12" s="88">
        <v>44926</v>
      </c>
      <c r="BH12" s="96">
        <v>0</v>
      </c>
      <c r="BI12" s="95">
        <v>10</v>
      </c>
      <c r="BJ12" s="95">
        <v>12</v>
      </c>
      <c r="BK12" s="95">
        <v>12</v>
      </c>
      <c r="BL12" s="95">
        <v>34</v>
      </c>
      <c r="BM12" s="96">
        <v>0</v>
      </c>
      <c r="BN12" s="95">
        <v>2</v>
      </c>
      <c r="BO12" s="95">
        <v>3</v>
      </c>
      <c r="BP12" s="95">
        <v>8</v>
      </c>
      <c r="BQ12" s="95">
        <v>10</v>
      </c>
      <c r="BR12" s="95">
        <v>10</v>
      </c>
      <c r="BS12" s="121">
        <v>3</v>
      </c>
      <c r="BT12" s="98">
        <v>6</v>
      </c>
      <c r="BU12" s="98">
        <v>9</v>
      </c>
      <c r="BV12" s="98">
        <v>11</v>
      </c>
      <c r="BW12" s="98">
        <v>11</v>
      </c>
      <c r="BX12" s="124">
        <v>4</v>
      </c>
      <c r="BY12" s="98">
        <v>3</v>
      </c>
      <c r="BZ12" s="80"/>
      <c r="CA12" s="80"/>
      <c r="CB12" s="80">
        <v>7</v>
      </c>
      <c r="CC12" s="71">
        <v>28</v>
      </c>
      <c r="CD12" s="100" t="s">
        <v>159</v>
      </c>
      <c r="CE12" s="100" t="s">
        <v>160</v>
      </c>
      <c r="CF12" s="100" t="s">
        <v>161</v>
      </c>
      <c r="CG12" s="104" t="s">
        <v>162</v>
      </c>
      <c r="CH12" s="100" t="s">
        <v>163</v>
      </c>
      <c r="CI12" s="101" t="s">
        <v>164</v>
      </c>
      <c r="CJ12" s="104" t="s">
        <v>960</v>
      </c>
      <c r="CK12" s="105"/>
      <c r="CL12" s="105"/>
      <c r="CM12" s="105"/>
      <c r="CN12" s="105"/>
      <c r="CO12" s="106">
        <v>40664667</v>
      </c>
      <c r="CP12" s="106">
        <v>40664667</v>
      </c>
      <c r="CQ12" s="106">
        <v>18944667</v>
      </c>
      <c r="CR12" s="107">
        <f t="shared" si="20"/>
        <v>1</v>
      </c>
      <c r="CS12" s="415">
        <f t="shared" si="21"/>
        <v>0.4658753752981673</v>
      </c>
      <c r="CT12" s="405">
        <f t="shared" si="18"/>
        <v>0.58333333333333337</v>
      </c>
      <c r="CU12" s="406">
        <f t="shared" si="19"/>
        <v>0.82352941176470584</v>
      </c>
      <c r="CV12" s="108"/>
      <c r="CW12" s="109"/>
      <c r="CX12" s="87"/>
      <c r="CY12" s="88">
        <v>44742</v>
      </c>
      <c r="CZ12" s="89" t="s">
        <v>122</v>
      </c>
      <c r="DA12" s="89" t="s">
        <v>146</v>
      </c>
      <c r="DB12" s="89" t="s">
        <v>156</v>
      </c>
      <c r="DC12" s="89" t="s">
        <v>128</v>
      </c>
      <c r="DD12" s="89" t="s">
        <v>124</v>
      </c>
      <c r="DE12" s="90" t="str">
        <f t="shared" si="22"/>
        <v/>
      </c>
      <c r="DF12" s="90" t="str">
        <f t="shared" si="6"/>
        <v/>
      </c>
      <c r="DG12" s="90">
        <f t="shared" si="7"/>
        <v>0.11666666666666667</v>
      </c>
      <c r="DH12" s="90">
        <f t="shared" si="8"/>
        <v>0.16470588235294117</v>
      </c>
      <c r="DI12" s="91"/>
      <c r="DJ12" s="90">
        <f t="shared" si="9"/>
        <v>0.22619047619047625</v>
      </c>
      <c r="DK12" s="90">
        <f t="shared" si="10"/>
        <v>0.56986305265763348</v>
      </c>
      <c r="DL12" s="90">
        <f t="shared" si="11"/>
        <v>0.22619047619047622</v>
      </c>
      <c r="DM12" s="90">
        <f t="shared" si="12"/>
        <v>0.56986305265763348</v>
      </c>
      <c r="DN12" s="90">
        <f t="shared" si="13"/>
        <v>0.31666666666666671</v>
      </c>
      <c r="DO12" s="90" t="str">
        <f t="shared" si="14"/>
        <v/>
      </c>
      <c r="DP12" s="90">
        <f t="shared" si="15"/>
        <v>0.58333333333333337</v>
      </c>
      <c r="DQ12" s="110">
        <v>0.73529411764705888</v>
      </c>
    </row>
    <row r="13" spans="1:143" s="38" customFormat="1" ht="93.75" hidden="1" customHeight="1" x14ac:dyDescent="0.2">
      <c r="A13" s="93" t="s">
        <v>84</v>
      </c>
      <c r="B13" s="89" t="s">
        <v>85</v>
      </c>
      <c r="C13" s="89" t="s">
        <v>86</v>
      </c>
      <c r="D13" s="89" t="s">
        <v>86</v>
      </c>
      <c r="E13" s="89" t="s">
        <v>86</v>
      </c>
      <c r="F13" s="89" t="s">
        <v>86</v>
      </c>
      <c r="G13" s="89" t="s">
        <v>87</v>
      </c>
      <c r="H13" s="94" t="s">
        <v>88</v>
      </c>
      <c r="I13" s="94" t="s">
        <v>125</v>
      </c>
      <c r="J13" s="94" t="s">
        <v>126</v>
      </c>
      <c r="K13" s="94" t="s">
        <v>127</v>
      </c>
      <c r="L13" s="89" t="s">
        <v>128</v>
      </c>
      <c r="M13" s="89" t="s">
        <v>93</v>
      </c>
      <c r="N13" s="111">
        <v>0.1</v>
      </c>
      <c r="O13" s="111">
        <v>0</v>
      </c>
      <c r="P13" s="111">
        <v>0.1</v>
      </c>
      <c r="Q13" s="111">
        <v>0.2</v>
      </c>
      <c r="R13" s="111">
        <v>0.7</v>
      </c>
      <c r="S13" s="111">
        <v>1</v>
      </c>
      <c r="T13" s="89" t="s">
        <v>129</v>
      </c>
      <c r="U13" s="111"/>
      <c r="V13" s="111"/>
      <c r="W13" s="111"/>
      <c r="X13" s="111"/>
      <c r="Y13" s="111"/>
      <c r="Z13" s="111"/>
      <c r="AA13" s="113"/>
      <c r="AB13" s="114"/>
      <c r="AC13" s="113"/>
      <c r="AD13" s="113"/>
      <c r="AE13" s="114"/>
      <c r="AF13" s="99"/>
      <c r="AG13" s="99"/>
      <c r="AH13" s="114"/>
      <c r="AI13" s="114"/>
      <c r="AJ13" s="114"/>
      <c r="AK13" s="114"/>
      <c r="AL13" s="117"/>
      <c r="AM13" s="117"/>
      <c r="AN13" s="117"/>
      <c r="AO13" s="117"/>
      <c r="AP13" s="117"/>
      <c r="AQ13" s="101"/>
      <c r="AR13" s="101"/>
      <c r="AS13" s="101"/>
      <c r="AT13" s="101"/>
      <c r="AU13" s="101"/>
      <c r="AV13" s="101"/>
      <c r="AW13" s="180" t="str">
        <f t="shared" si="16"/>
        <v>No requiere reporte</v>
      </c>
      <c r="AX13" s="410" t="str">
        <f t="shared" si="17"/>
        <v>No requiere reporte</v>
      </c>
      <c r="AY13" s="171" t="s">
        <v>165</v>
      </c>
      <c r="AZ13" s="102" t="s">
        <v>166</v>
      </c>
      <c r="BA13" s="94" t="s">
        <v>167</v>
      </c>
      <c r="BB13" s="89" t="s">
        <v>124</v>
      </c>
      <c r="BC13" s="89" t="s">
        <v>139</v>
      </c>
      <c r="BD13" s="103" t="s">
        <v>94</v>
      </c>
      <c r="BE13" s="89" t="s">
        <v>129</v>
      </c>
      <c r="BF13" s="88">
        <v>43831</v>
      </c>
      <c r="BG13" s="88">
        <v>44926</v>
      </c>
      <c r="BH13" s="111">
        <v>0</v>
      </c>
      <c r="BI13" s="111">
        <v>1</v>
      </c>
      <c r="BJ13" s="111">
        <v>1</v>
      </c>
      <c r="BK13" s="111">
        <v>1</v>
      </c>
      <c r="BL13" s="111">
        <v>1</v>
      </c>
      <c r="BM13" s="111">
        <v>0</v>
      </c>
      <c r="BN13" s="111">
        <v>0.375</v>
      </c>
      <c r="BO13" s="111">
        <v>0.88</v>
      </c>
      <c r="BP13" s="111">
        <v>1</v>
      </c>
      <c r="BQ13" s="111">
        <v>1</v>
      </c>
      <c r="BR13" s="111">
        <v>1</v>
      </c>
      <c r="BS13" s="113">
        <v>0.875</v>
      </c>
      <c r="BT13" s="114">
        <v>0.875</v>
      </c>
      <c r="BU13" s="113">
        <v>1</v>
      </c>
      <c r="BV13" s="118">
        <v>1</v>
      </c>
      <c r="BW13" s="114">
        <v>1</v>
      </c>
      <c r="BX13" s="107">
        <v>1</v>
      </c>
      <c r="BY13" s="114">
        <v>1</v>
      </c>
      <c r="BZ13" s="122"/>
      <c r="CA13" s="122"/>
      <c r="CB13" s="122">
        <v>1</v>
      </c>
      <c r="CC13" s="122">
        <v>1</v>
      </c>
      <c r="CD13" s="100" t="s">
        <v>168</v>
      </c>
      <c r="CE13" s="100" t="s">
        <v>169</v>
      </c>
      <c r="CF13" s="100" t="s">
        <v>170</v>
      </c>
      <c r="CG13" s="104" t="s">
        <v>171</v>
      </c>
      <c r="CH13" s="100" t="s">
        <v>172</v>
      </c>
      <c r="CI13" s="101" t="s">
        <v>173</v>
      </c>
      <c r="CJ13" s="104" t="s">
        <v>961</v>
      </c>
      <c r="CK13" s="105"/>
      <c r="CL13" s="105"/>
      <c r="CM13" s="105"/>
      <c r="CN13" s="105"/>
      <c r="CO13" s="106">
        <v>0</v>
      </c>
      <c r="CP13" s="106">
        <v>0</v>
      </c>
      <c r="CQ13" s="106">
        <v>0</v>
      </c>
      <c r="CR13" s="107" t="e">
        <f t="shared" si="20"/>
        <v>#DIV/0!</v>
      </c>
      <c r="CS13" s="415" t="e">
        <f t="shared" si="21"/>
        <v>#DIV/0!</v>
      </c>
      <c r="CT13" s="405">
        <f t="shared" si="18"/>
        <v>1</v>
      </c>
      <c r="CU13" s="406">
        <f t="shared" si="19"/>
        <v>1</v>
      </c>
      <c r="CV13" s="108"/>
      <c r="CW13" s="109"/>
      <c r="CX13" s="87"/>
      <c r="CY13" s="88">
        <v>44655</v>
      </c>
      <c r="CZ13" s="89" t="s">
        <v>122</v>
      </c>
      <c r="DA13" s="89" t="s">
        <v>146</v>
      </c>
      <c r="DB13" s="89" t="s">
        <v>165</v>
      </c>
      <c r="DC13" s="89" t="s">
        <v>128</v>
      </c>
      <c r="DD13" s="89" t="s">
        <v>124</v>
      </c>
      <c r="DE13" s="90" t="str">
        <f t="shared" si="22"/>
        <v/>
      </c>
      <c r="DF13" s="90" t="str">
        <f t="shared" si="6"/>
        <v/>
      </c>
      <c r="DG13" s="90">
        <f t="shared" si="7"/>
        <v>0.2</v>
      </c>
      <c r="DH13" s="90">
        <f t="shared" si="8"/>
        <v>0.2</v>
      </c>
      <c r="DI13" s="91"/>
      <c r="DJ13" s="90">
        <f t="shared" si="9"/>
        <v>0.22619047619047625</v>
      </c>
      <c r="DK13" s="90">
        <f t="shared" si="10"/>
        <v>0.56986305265763348</v>
      </c>
      <c r="DL13" s="90">
        <f t="shared" si="11"/>
        <v>0.22619047619047622</v>
      </c>
      <c r="DM13" s="90">
        <f t="shared" si="12"/>
        <v>0.56986305265763348</v>
      </c>
      <c r="DN13" s="90">
        <f t="shared" si="13"/>
        <v>0.31666666666666671</v>
      </c>
      <c r="DO13" s="90" t="str">
        <f t="shared" si="14"/>
        <v/>
      </c>
      <c r="DP13" s="90">
        <f t="shared" si="15"/>
        <v>1</v>
      </c>
      <c r="DQ13" s="110">
        <v>1</v>
      </c>
    </row>
    <row r="14" spans="1:143" s="38" customFormat="1" ht="120" hidden="1" customHeight="1" x14ac:dyDescent="0.2">
      <c r="A14" s="93" t="s">
        <v>84</v>
      </c>
      <c r="B14" s="89" t="s">
        <v>85</v>
      </c>
      <c r="C14" s="89" t="s">
        <v>86</v>
      </c>
      <c r="D14" s="89" t="s">
        <v>86</v>
      </c>
      <c r="E14" s="89" t="s">
        <v>86</v>
      </c>
      <c r="F14" s="89" t="s">
        <v>86</v>
      </c>
      <c r="G14" s="89" t="s">
        <v>87</v>
      </c>
      <c r="H14" s="94" t="s">
        <v>88</v>
      </c>
      <c r="I14" s="94" t="s">
        <v>125</v>
      </c>
      <c r="J14" s="94" t="s">
        <v>126</v>
      </c>
      <c r="K14" s="94" t="s">
        <v>127</v>
      </c>
      <c r="L14" s="89" t="s">
        <v>128</v>
      </c>
      <c r="M14" s="89" t="s">
        <v>93</v>
      </c>
      <c r="N14" s="111">
        <v>0.1</v>
      </c>
      <c r="O14" s="111">
        <v>0</v>
      </c>
      <c r="P14" s="111">
        <v>0.1</v>
      </c>
      <c r="Q14" s="111">
        <v>0.2</v>
      </c>
      <c r="R14" s="111">
        <v>0.7</v>
      </c>
      <c r="S14" s="111">
        <v>1</v>
      </c>
      <c r="T14" s="89" t="s">
        <v>129</v>
      </c>
      <c r="U14" s="111"/>
      <c r="V14" s="111"/>
      <c r="W14" s="111"/>
      <c r="X14" s="111"/>
      <c r="Y14" s="111"/>
      <c r="Z14" s="111"/>
      <c r="AA14" s="97"/>
      <c r="AB14" s="114"/>
      <c r="AC14" s="97"/>
      <c r="AD14" s="97"/>
      <c r="AE14" s="114"/>
      <c r="AF14" s="99"/>
      <c r="AG14" s="99"/>
      <c r="AH14" s="114"/>
      <c r="AI14" s="114"/>
      <c r="AJ14" s="114"/>
      <c r="AK14" s="114"/>
      <c r="AL14" s="117"/>
      <c r="AM14" s="117"/>
      <c r="AN14" s="117"/>
      <c r="AO14" s="117"/>
      <c r="AP14" s="117"/>
      <c r="AQ14" s="101"/>
      <c r="AR14" s="101"/>
      <c r="AS14" s="101"/>
      <c r="AT14" s="101"/>
      <c r="AU14" s="101"/>
      <c r="AV14" s="101"/>
      <c r="AW14" s="180" t="str">
        <f t="shared" si="16"/>
        <v>No requiere reporte</v>
      </c>
      <c r="AX14" s="410" t="str">
        <f t="shared" si="17"/>
        <v>No requiere reporte</v>
      </c>
      <c r="AY14" s="171" t="s">
        <v>174</v>
      </c>
      <c r="AZ14" s="102" t="s">
        <v>175</v>
      </c>
      <c r="BA14" s="94" t="s">
        <v>176</v>
      </c>
      <c r="BB14" s="89" t="s">
        <v>124</v>
      </c>
      <c r="BC14" s="89" t="s">
        <v>93</v>
      </c>
      <c r="BD14" s="103" t="s">
        <v>94</v>
      </c>
      <c r="BE14" s="89" t="s">
        <v>129</v>
      </c>
      <c r="BF14" s="88">
        <v>43831</v>
      </c>
      <c r="BG14" s="88">
        <v>44562</v>
      </c>
      <c r="BH14" s="111">
        <v>0</v>
      </c>
      <c r="BI14" s="111">
        <v>0.1</v>
      </c>
      <c r="BJ14" s="111">
        <v>0.2</v>
      </c>
      <c r="BK14" s="111">
        <v>0.7</v>
      </c>
      <c r="BL14" s="111">
        <v>1</v>
      </c>
      <c r="BM14" s="111">
        <v>0</v>
      </c>
      <c r="BN14" s="111">
        <v>0</v>
      </c>
      <c r="BO14" s="111">
        <v>0</v>
      </c>
      <c r="BP14" s="111">
        <v>0</v>
      </c>
      <c r="BQ14" s="112">
        <v>0.1</v>
      </c>
      <c r="BR14" s="112">
        <v>0.1</v>
      </c>
      <c r="BS14" s="111">
        <v>0</v>
      </c>
      <c r="BT14" s="114" t="s">
        <v>116</v>
      </c>
      <c r="BU14" s="118">
        <v>0</v>
      </c>
      <c r="BV14" s="118">
        <v>0</v>
      </c>
      <c r="BW14" s="114">
        <v>0</v>
      </c>
      <c r="BX14" s="107">
        <v>0</v>
      </c>
      <c r="BY14" s="114">
        <v>0</v>
      </c>
      <c r="BZ14" s="122"/>
      <c r="CA14" s="122"/>
      <c r="CB14" s="122">
        <v>0</v>
      </c>
      <c r="CC14" s="122">
        <v>0.1</v>
      </c>
      <c r="CD14" s="100" t="s">
        <v>177</v>
      </c>
      <c r="CE14" s="100" t="s">
        <v>178</v>
      </c>
      <c r="CF14" s="100" t="s">
        <v>179</v>
      </c>
      <c r="CG14" s="104" t="s">
        <v>180</v>
      </c>
      <c r="CH14" s="100" t="s">
        <v>181</v>
      </c>
      <c r="CI14" s="101" t="s">
        <v>182</v>
      </c>
      <c r="CJ14" s="104" t="s">
        <v>962</v>
      </c>
      <c r="CK14" s="105"/>
      <c r="CL14" s="105"/>
      <c r="CM14" s="105"/>
      <c r="CN14" s="105"/>
      <c r="CO14" s="106">
        <v>0</v>
      </c>
      <c r="CP14" s="106">
        <v>0</v>
      </c>
      <c r="CQ14" s="106">
        <v>0</v>
      </c>
      <c r="CR14" s="107" t="e">
        <f t="shared" si="20"/>
        <v>#DIV/0!</v>
      </c>
      <c r="CS14" s="415" t="e">
        <f t="shared" si="21"/>
        <v>#DIV/0!</v>
      </c>
      <c r="CT14" s="405">
        <f t="shared" si="18"/>
        <v>0</v>
      </c>
      <c r="CU14" s="406">
        <f t="shared" si="19"/>
        <v>0.1</v>
      </c>
      <c r="CV14" s="108"/>
      <c r="CW14" s="109"/>
      <c r="CX14" s="87"/>
      <c r="CY14" s="88">
        <v>44742</v>
      </c>
      <c r="CZ14" s="89" t="s">
        <v>122</v>
      </c>
      <c r="DA14" s="89" t="s">
        <v>146</v>
      </c>
      <c r="DB14" s="89" t="s">
        <v>174</v>
      </c>
      <c r="DC14" s="89" t="s">
        <v>128</v>
      </c>
      <c r="DD14" s="89" t="s">
        <v>124</v>
      </c>
      <c r="DE14" s="90" t="str">
        <f t="shared" si="22"/>
        <v/>
      </c>
      <c r="DF14" s="90" t="str">
        <f t="shared" si="6"/>
        <v/>
      </c>
      <c r="DG14" s="90">
        <f t="shared" si="7"/>
        <v>0</v>
      </c>
      <c r="DH14" s="90">
        <f t="shared" si="8"/>
        <v>0.02</v>
      </c>
      <c r="DI14" s="91"/>
      <c r="DJ14" s="90">
        <f t="shared" si="9"/>
        <v>0.22619047619047625</v>
      </c>
      <c r="DK14" s="90">
        <f t="shared" si="10"/>
        <v>0.56986305265763348</v>
      </c>
      <c r="DL14" s="90">
        <f t="shared" si="11"/>
        <v>0.22619047619047622</v>
      </c>
      <c r="DM14" s="90">
        <f t="shared" si="12"/>
        <v>0.56986305265763348</v>
      </c>
      <c r="DN14" s="90">
        <f t="shared" si="13"/>
        <v>0.31666666666666671</v>
      </c>
      <c r="DO14" s="90" t="str">
        <f t="shared" si="14"/>
        <v/>
      </c>
      <c r="DP14" s="90">
        <f t="shared" si="15"/>
        <v>0</v>
      </c>
      <c r="DQ14" s="110">
        <v>0.1</v>
      </c>
    </row>
    <row r="15" spans="1:143" s="38" customFormat="1" ht="86.1" hidden="1" customHeight="1" x14ac:dyDescent="0.2">
      <c r="A15" s="93" t="s">
        <v>84</v>
      </c>
      <c r="B15" s="89" t="s">
        <v>85</v>
      </c>
      <c r="C15" s="89" t="s">
        <v>86</v>
      </c>
      <c r="D15" s="89" t="s">
        <v>86</v>
      </c>
      <c r="E15" s="89" t="s">
        <v>86</v>
      </c>
      <c r="F15" s="89" t="s">
        <v>86</v>
      </c>
      <c r="G15" s="89" t="s">
        <v>183</v>
      </c>
      <c r="H15" s="94" t="s">
        <v>88</v>
      </c>
      <c r="I15" s="94" t="s">
        <v>184</v>
      </c>
      <c r="J15" s="94" t="s">
        <v>185</v>
      </c>
      <c r="K15" s="94" t="s">
        <v>186</v>
      </c>
      <c r="L15" s="89" t="s">
        <v>187</v>
      </c>
      <c r="M15" s="89" t="s">
        <v>93</v>
      </c>
      <c r="N15" s="95" t="s">
        <v>94</v>
      </c>
      <c r="O15" s="96">
        <v>0</v>
      </c>
      <c r="P15" s="96">
        <v>0</v>
      </c>
      <c r="Q15" s="95">
        <v>1</v>
      </c>
      <c r="R15" s="96">
        <v>0</v>
      </c>
      <c r="S15" s="95">
        <v>1</v>
      </c>
      <c r="T15" s="89" t="s">
        <v>95</v>
      </c>
      <c r="U15" s="96">
        <v>0</v>
      </c>
      <c r="V15" s="96">
        <v>0</v>
      </c>
      <c r="W15" s="96">
        <v>0</v>
      </c>
      <c r="X15" s="96">
        <v>0</v>
      </c>
      <c r="Y15" s="96">
        <v>0</v>
      </c>
      <c r="Z15" s="96">
        <v>0</v>
      </c>
      <c r="AA15" s="97">
        <v>0</v>
      </c>
      <c r="AB15" s="98"/>
      <c r="AC15" s="97">
        <v>0</v>
      </c>
      <c r="AD15" s="97">
        <v>1</v>
      </c>
      <c r="AE15" s="98">
        <v>1</v>
      </c>
      <c r="AF15" s="99"/>
      <c r="AG15" s="124" t="s">
        <v>94</v>
      </c>
      <c r="AH15" s="80"/>
      <c r="AI15" s="272"/>
      <c r="AJ15" s="80" t="s">
        <v>94</v>
      </c>
      <c r="AK15" s="71">
        <v>1</v>
      </c>
      <c r="AL15" s="117" t="s">
        <v>188</v>
      </c>
      <c r="AM15" s="117" t="s">
        <v>189</v>
      </c>
      <c r="AN15" s="117" t="s">
        <v>190</v>
      </c>
      <c r="AO15" s="117" t="s">
        <v>191</v>
      </c>
      <c r="AP15" s="117" t="s">
        <v>192</v>
      </c>
      <c r="AQ15" s="101"/>
      <c r="AR15" s="117"/>
      <c r="AS15" s="75"/>
      <c r="AT15" s="75"/>
      <c r="AU15" s="75"/>
      <c r="AV15" s="75"/>
      <c r="AW15" s="180" t="str">
        <f t="shared" si="16"/>
        <v>No aplica, no hay meta</v>
      </c>
      <c r="AX15" s="409">
        <f>+IFERROR(IF(I15=I14,"No requiere reporte",IF(OR(S15=0,S15=""),"No aplica, no hay meta",IF(AK15="","No se reportó avance",IF(OR(AND(M15="Capacidad",OR(N15="",N15=0,N15="N/A")),AND(M15="Reducción",OR(N15="",N15=0,N15="N/A"))),"Se requiere valor de línea base para este tipo de acumulación",IF(OR(AND(M15="Flujo",OR(N15&lt;&gt;"",N15&lt;&gt;0,N15&lt;&gt;"N/A"),AK15="N/A"),AND(M15="Mantenimiento",OR(N15&lt;&gt;"",N15&lt;&gt;0,N15&lt;&gt;"N/A"),AK15="N/A")),"No aplica",IF(M15="Flujo",IF(AK15/S15&gt;1,1.00001,AK15/S15),IF(M15="Mantenimiento",IF(AK15/S15&gt;1,1.00001,AK15/S15),IF(M15="Acumulado",IF((AK15)/S15&gt;1,1.00001,(AK15)/S15),IF(M15="Capacidad",IF(((AK15-N15)/(S15-N15))&gt;1,1.00001,((AK15-N15)/(S15-N15))),IF(M15="Reducción",IF(((N15-AK15)/(N15-S15))&gt;1,1.00001,((N15-AK15)/(N15-S15))),"Revisar acumulación")))))))))),"Revisar fórmula")</f>
        <v>1</v>
      </c>
      <c r="AY15" s="171" t="s">
        <v>193</v>
      </c>
      <c r="AZ15" s="102" t="s">
        <v>194</v>
      </c>
      <c r="BA15" s="94" t="s">
        <v>195</v>
      </c>
      <c r="BB15" s="89" t="s">
        <v>105</v>
      </c>
      <c r="BC15" s="89" t="s">
        <v>93</v>
      </c>
      <c r="BD15" s="103" t="s">
        <v>94</v>
      </c>
      <c r="BE15" s="95" t="s">
        <v>95</v>
      </c>
      <c r="BF15" s="88">
        <v>44197</v>
      </c>
      <c r="BG15" s="88">
        <v>44561</v>
      </c>
      <c r="BH15" s="96">
        <v>0</v>
      </c>
      <c r="BI15" s="96">
        <v>0</v>
      </c>
      <c r="BJ15" s="95">
        <v>1</v>
      </c>
      <c r="BK15" s="96">
        <v>0</v>
      </c>
      <c r="BL15" s="95">
        <v>1</v>
      </c>
      <c r="BM15" s="96">
        <v>0</v>
      </c>
      <c r="BN15" s="96">
        <v>0</v>
      </c>
      <c r="BO15" s="96">
        <v>0</v>
      </c>
      <c r="BP15" s="96">
        <v>0</v>
      </c>
      <c r="BQ15" s="96">
        <v>0</v>
      </c>
      <c r="BR15" s="96">
        <v>0</v>
      </c>
      <c r="BS15" s="97">
        <v>0</v>
      </c>
      <c r="BT15" s="98" t="s">
        <v>116</v>
      </c>
      <c r="BU15" s="98">
        <v>0</v>
      </c>
      <c r="BV15" s="98">
        <v>1</v>
      </c>
      <c r="BW15" s="98">
        <v>1</v>
      </c>
      <c r="BX15" s="399">
        <v>0</v>
      </c>
      <c r="BY15" s="400" t="s">
        <v>94</v>
      </c>
      <c r="BZ15" s="123"/>
      <c r="CA15" s="123"/>
      <c r="CB15" s="123" t="s">
        <v>94</v>
      </c>
      <c r="CC15" s="71">
        <v>1</v>
      </c>
      <c r="CD15" s="100" t="s">
        <v>196</v>
      </c>
      <c r="CE15" s="117" t="s">
        <v>189</v>
      </c>
      <c r="CF15" s="100" t="s">
        <v>197</v>
      </c>
      <c r="CG15" s="104" t="s">
        <v>198</v>
      </c>
      <c r="CH15" s="100" t="s">
        <v>198</v>
      </c>
      <c r="CI15" s="101" t="s">
        <v>199</v>
      </c>
      <c r="CJ15" s="104" t="s">
        <v>963</v>
      </c>
      <c r="CK15" s="105"/>
      <c r="CL15" s="105"/>
      <c r="CM15" s="105"/>
      <c r="CN15" s="105"/>
      <c r="CO15" s="106">
        <v>0</v>
      </c>
      <c r="CP15" s="106">
        <v>0</v>
      </c>
      <c r="CQ15" s="106">
        <v>0</v>
      </c>
      <c r="CR15" s="107" t="e">
        <f t="shared" si="20"/>
        <v>#DIV/0!</v>
      </c>
      <c r="CS15" s="415" t="e">
        <f t="shared" si="21"/>
        <v>#DIV/0!</v>
      </c>
      <c r="CT15" s="405" t="str">
        <f t="shared" si="18"/>
        <v>No aplica, no hay meta</v>
      </c>
      <c r="CU15" s="406">
        <f>+IFERROR(IF(AY15=AY14,"No requiere reporte",IF(OR(BL15=0,BL15=""),"No aplica, no hay meta",IF(CC15="","No se reportó avance",IF(OR(AND(BC15="Capacidad",OR(BD15="",BD15=0,BD15="N/A")),AND(BC15="Reducción",OR(BD15="",BD15=0,BD15="N/A"))),"Se requiere valor de línea base para este tipo de acumulación",IF(OR(AND(BC15="Flujo",OR(BD15&lt;&gt;"",BD15&lt;&gt;0,BD15&lt;&gt;"N/A"),CC15="N/A"),AND(BC15="Mantenimiento",OR(BD15&lt;&gt;"",BD15&lt;&gt;0,BD15&lt;&gt;"N/A"),CC15="N/A")),"No aplica",IF(BC15="Flujo",IF(CC15/BL15&gt;1,1.00001,CC15/BL15),IF(BC15="Mantenimiento",IF(CC15/BL15&gt;1,1.00001,CC15/BL15),IF(BC15="Acumulado",IF((CC15)/BL15&gt;1,1.00001,(CC15)/BL15),IF(BC15="Capacidad",IF(((CC15-BD15)/(BL15-BD15))&gt;1,1.00001,((CC15-BD15)/(BL15-BD15))),IF(BC15="Reducción",IF(((BD15-CC15)/(BD15-BL15))&gt;1,1.00001,((BD15-CC15)/(BD15-BL15))),"Revisar acumulación")))))))))),"Revisar fórmula")</f>
        <v>1</v>
      </c>
      <c r="CV15" s="108"/>
      <c r="CW15" s="109"/>
      <c r="CX15" s="87"/>
      <c r="CY15" s="88">
        <v>44742</v>
      </c>
      <c r="CZ15" s="89" t="s">
        <v>122</v>
      </c>
      <c r="DA15" s="89" t="s">
        <v>184</v>
      </c>
      <c r="DB15" s="89" t="s">
        <v>193</v>
      </c>
      <c r="DC15" s="89" t="s">
        <v>187</v>
      </c>
      <c r="DD15" s="89" t="s">
        <v>105</v>
      </c>
      <c r="DE15" s="90" t="str">
        <f t="shared" si="22"/>
        <v/>
      </c>
      <c r="DF15" s="90">
        <f t="shared" si="6"/>
        <v>0</v>
      </c>
      <c r="DG15" s="90">
        <f t="shared" si="7"/>
        <v>0</v>
      </c>
      <c r="DH15" s="90">
        <f t="shared" si="8"/>
        <v>1</v>
      </c>
      <c r="DI15" s="91"/>
      <c r="DJ15" s="90" t="str">
        <f t="shared" si="9"/>
        <v/>
      </c>
      <c r="DK15" s="90" t="str">
        <f t="shared" si="10"/>
        <v/>
      </c>
      <c r="DL15" s="90" t="str">
        <f t="shared" si="11"/>
        <v/>
      </c>
      <c r="DM15" s="90">
        <f t="shared" si="12"/>
        <v>0.56986305265763348</v>
      </c>
      <c r="DN15" s="90" t="str">
        <f t="shared" si="13"/>
        <v/>
      </c>
      <c r="DO15" s="90" t="str">
        <f t="shared" si="14"/>
        <v/>
      </c>
      <c r="DP15" s="90" t="str">
        <f t="shared" si="15"/>
        <v/>
      </c>
      <c r="DQ15" s="110">
        <v>1</v>
      </c>
    </row>
    <row r="16" spans="1:143" s="38" customFormat="1" ht="122.25" customHeight="1" x14ac:dyDescent="0.2">
      <c r="A16" s="93" t="s">
        <v>200</v>
      </c>
      <c r="B16" s="89" t="s">
        <v>201</v>
      </c>
      <c r="C16" s="89" t="s">
        <v>202</v>
      </c>
      <c r="D16" s="89" t="s">
        <v>86</v>
      </c>
      <c r="E16" s="89" t="s">
        <v>203</v>
      </c>
      <c r="F16" s="89" t="s">
        <v>86</v>
      </c>
      <c r="G16" s="89" t="s">
        <v>204</v>
      </c>
      <c r="H16" s="94" t="s">
        <v>205</v>
      </c>
      <c r="I16" s="94" t="s">
        <v>206</v>
      </c>
      <c r="J16" s="94" t="s">
        <v>207</v>
      </c>
      <c r="K16" s="94" t="s">
        <v>208</v>
      </c>
      <c r="L16" s="89" t="s">
        <v>128</v>
      </c>
      <c r="M16" s="89" t="s">
        <v>93</v>
      </c>
      <c r="N16" s="95">
        <v>226</v>
      </c>
      <c r="O16" s="95">
        <v>350</v>
      </c>
      <c r="P16" s="95">
        <v>350</v>
      </c>
      <c r="Q16" s="95">
        <v>350</v>
      </c>
      <c r="R16" s="95">
        <v>350</v>
      </c>
      <c r="S16" s="95">
        <v>1400</v>
      </c>
      <c r="T16" s="89" t="s">
        <v>95</v>
      </c>
      <c r="U16" s="89">
        <v>133</v>
      </c>
      <c r="V16" s="96">
        <v>0</v>
      </c>
      <c r="W16" s="89">
        <v>841</v>
      </c>
      <c r="X16" s="96">
        <v>0</v>
      </c>
      <c r="Y16" s="96">
        <v>0</v>
      </c>
      <c r="Z16" s="89">
        <v>841</v>
      </c>
      <c r="AA16" s="89">
        <v>1</v>
      </c>
      <c r="AB16" s="124">
        <v>6</v>
      </c>
      <c r="AC16" s="124">
        <v>0</v>
      </c>
      <c r="AD16" s="124">
        <v>11</v>
      </c>
      <c r="AE16" s="124">
        <v>18</v>
      </c>
      <c r="AF16" s="99">
        <v>59</v>
      </c>
      <c r="AG16" s="124">
        <v>85</v>
      </c>
      <c r="AH16" s="71">
        <v>23</v>
      </c>
      <c r="AI16" s="274"/>
      <c r="AJ16" s="80">
        <v>167</v>
      </c>
      <c r="AK16" s="71">
        <v>1159</v>
      </c>
      <c r="AL16" s="117" t="s">
        <v>209</v>
      </c>
      <c r="AM16" s="117" t="s">
        <v>210</v>
      </c>
      <c r="AN16" s="117" t="s">
        <v>211</v>
      </c>
      <c r="AO16" s="117" t="s">
        <v>212</v>
      </c>
      <c r="AP16" s="117" t="s">
        <v>213</v>
      </c>
      <c r="AQ16" s="101" t="s">
        <v>214</v>
      </c>
      <c r="AR16" s="117" t="s">
        <v>964</v>
      </c>
      <c r="AS16" s="75" t="s">
        <v>1078</v>
      </c>
      <c r="AT16" s="75"/>
      <c r="AU16" s="75"/>
      <c r="AV16" s="75" t="s">
        <v>1079</v>
      </c>
      <c r="AW16" s="180">
        <f t="shared" si="16"/>
        <v>0.47714285714285715</v>
      </c>
      <c r="AX16" s="409">
        <f t="shared" si="17"/>
        <v>0.81142857142857139</v>
      </c>
      <c r="AY16" s="171" t="s">
        <v>215</v>
      </c>
      <c r="AZ16" s="102" t="s">
        <v>216</v>
      </c>
      <c r="BA16" s="94" t="s">
        <v>217</v>
      </c>
      <c r="BB16" s="89" t="s">
        <v>124</v>
      </c>
      <c r="BC16" s="89" t="s">
        <v>93</v>
      </c>
      <c r="BD16" s="95">
        <v>243</v>
      </c>
      <c r="BE16" s="95" t="s">
        <v>95</v>
      </c>
      <c r="BF16" s="88">
        <v>43466</v>
      </c>
      <c r="BG16" s="88">
        <v>44926</v>
      </c>
      <c r="BH16" s="95">
        <v>244</v>
      </c>
      <c r="BI16" s="95">
        <v>841</v>
      </c>
      <c r="BJ16" s="95">
        <v>186</v>
      </c>
      <c r="BK16" s="95">
        <v>129</v>
      </c>
      <c r="BL16" s="95">
        <v>1400</v>
      </c>
      <c r="BM16" s="96">
        <v>133</v>
      </c>
      <c r="BN16" s="96">
        <v>0</v>
      </c>
      <c r="BO16" s="95">
        <v>841</v>
      </c>
      <c r="BP16" s="96">
        <v>0</v>
      </c>
      <c r="BQ16" s="96">
        <v>0</v>
      </c>
      <c r="BR16" s="95">
        <v>841</v>
      </c>
      <c r="BS16" s="95">
        <v>1</v>
      </c>
      <c r="BT16" s="124">
        <v>6</v>
      </c>
      <c r="BU16" s="95">
        <v>0</v>
      </c>
      <c r="BV16" s="95">
        <v>11</v>
      </c>
      <c r="BW16" s="124">
        <v>18</v>
      </c>
      <c r="BX16" s="124">
        <v>59</v>
      </c>
      <c r="BY16" s="124">
        <v>85</v>
      </c>
      <c r="BZ16" s="71">
        <v>23</v>
      </c>
      <c r="CA16" s="71"/>
      <c r="CB16" s="71">
        <v>167</v>
      </c>
      <c r="CC16" s="71">
        <v>1159</v>
      </c>
      <c r="CD16" s="100" t="s">
        <v>218</v>
      </c>
      <c r="CE16" s="117" t="s">
        <v>219</v>
      </c>
      <c r="CF16" s="100" t="s">
        <v>211</v>
      </c>
      <c r="CG16" s="104" t="s">
        <v>220</v>
      </c>
      <c r="CH16" s="100" t="s">
        <v>213</v>
      </c>
      <c r="CI16" s="101" t="s">
        <v>214</v>
      </c>
      <c r="CJ16" s="104" t="s">
        <v>964</v>
      </c>
      <c r="CK16" s="105" t="s">
        <v>1082</v>
      </c>
      <c r="CL16" s="105"/>
      <c r="CM16" s="105"/>
      <c r="CN16" s="75" t="s">
        <v>1083</v>
      </c>
      <c r="CO16" s="125">
        <v>52884754034</v>
      </c>
      <c r="CP16" s="125">
        <v>52792379740</v>
      </c>
      <c r="CQ16" s="125">
        <v>28689289724</v>
      </c>
      <c r="CR16" s="107">
        <f t="shared" si="20"/>
        <v>0.99825329065649782</v>
      </c>
      <c r="CS16" s="415">
        <f t="shared" si="21"/>
        <v>0.54248696525194096</v>
      </c>
      <c r="CT16" s="405">
        <f t="shared" si="18"/>
        <v>1.0000100000000001</v>
      </c>
      <c r="CU16" s="406">
        <f t="shared" si="19"/>
        <v>0.81142857142857139</v>
      </c>
      <c r="CV16" s="108"/>
      <c r="CW16" s="109"/>
      <c r="CX16" s="126"/>
      <c r="CY16" s="88">
        <v>44742</v>
      </c>
      <c r="CZ16" s="89" t="s">
        <v>221</v>
      </c>
      <c r="DA16" s="89" t="s">
        <v>206</v>
      </c>
      <c r="DB16" s="89" t="s">
        <v>222</v>
      </c>
      <c r="DC16" s="89" t="s">
        <v>128</v>
      </c>
      <c r="DD16" s="89" t="s">
        <v>124</v>
      </c>
      <c r="DE16" s="90">
        <f t="shared" si="22"/>
        <v>6.8163265306122447E-2</v>
      </c>
      <c r="DF16" s="90">
        <f t="shared" si="6"/>
        <v>3.6703296703296702E-2</v>
      </c>
      <c r="DG16" s="90">
        <f t="shared" si="7"/>
        <v>0.33333666666666667</v>
      </c>
      <c r="DH16" s="90">
        <f t="shared" si="8"/>
        <v>0.27047619047619048</v>
      </c>
      <c r="DI16" s="91"/>
      <c r="DJ16" s="90">
        <f t="shared" si="9"/>
        <v>0.90857571428571415</v>
      </c>
      <c r="DK16" s="90">
        <f t="shared" si="10"/>
        <v>0.89838732838589963</v>
      </c>
      <c r="DL16" s="90">
        <f t="shared" si="11"/>
        <v>0.90857571428571426</v>
      </c>
      <c r="DM16" s="90">
        <f t="shared" si="12"/>
        <v>0.89838732838589974</v>
      </c>
      <c r="DN16" s="90">
        <f t="shared" si="13"/>
        <v>1.0000100000000001</v>
      </c>
      <c r="DO16" s="90">
        <f t="shared" si="14"/>
        <v>0.47714285714285715</v>
      </c>
      <c r="DP16" s="90">
        <f t="shared" si="15"/>
        <v>1.0000100000000001</v>
      </c>
      <c r="DQ16" s="110">
        <v>0.75071428571428567</v>
      </c>
    </row>
    <row r="17" spans="1:121" s="38" customFormat="1" ht="147.75" customHeight="1" x14ac:dyDescent="0.2">
      <c r="A17" s="93" t="s">
        <v>200</v>
      </c>
      <c r="B17" s="89" t="s">
        <v>201</v>
      </c>
      <c r="C17" s="89" t="s">
        <v>202</v>
      </c>
      <c r="D17" s="89" t="s">
        <v>86</v>
      </c>
      <c r="E17" s="89" t="s">
        <v>203</v>
      </c>
      <c r="F17" s="89" t="s">
        <v>86</v>
      </c>
      <c r="G17" s="89" t="s">
        <v>204</v>
      </c>
      <c r="H17" s="94" t="s">
        <v>205</v>
      </c>
      <c r="I17" s="94" t="s">
        <v>206</v>
      </c>
      <c r="J17" s="94" t="s">
        <v>207</v>
      </c>
      <c r="K17" s="94" t="s">
        <v>208</v>
      </c>
      <c r="L17" s="89" t="s">
        <v>128</v>
      </c>
      <c r="M17" s="89" t="s">
        <v>93</v>
      </c>
      <c r="N17" s="95">
        <v>226</v>
      </c>
      <c r="O17" s="95">
        <v>350</v>
      </c>
      <c r="P17" s="95">
        <v>350</v>
      </c>
      <c r="Q17" s="95">
        <v>350</v>
      </c>
      <c r="R17" s="95">
        <v>350</v>
      </c>
      <c r="S17" s="95">
        <v>1400</v>
      </c>
      <c r="T17" s="89" t="s">
        <v>95</v>
      </c>
      <c r="U17" s="96"/>
      <c r="V17" s="96"/>
      <c r="W17" s="96"/>
      <c r="X17" s="96"/>
      <c r="Y17" s="96"/>
      <c r="Z17" s="96"/>
      <c r="AA17" s="96"/>
      <c r="AB17" s="124"/>
      <c r="AC17" s="96"/>
      <c r="AD17" s="96"/>
      <c r="AE17" s="127"/>
      <c r="AF17" s="99"/>
      <c r="AG17" s="99"/>
      <c r="AH17" s="124"/>
      <c r="AI17" s="124"/>
      <c r="AJ17" s="124"/>
      <c r="AK17" s="124"/>
      <c r="AL17" s="117"/>
      <c r="AM17" s="117"/>
      <c r="AN17" s="117"/>
      <c r="AO17" s="117"/>
      <c r="AP17" s="117"/>
      <c r="AQ17" s="101"/>
      <c r="AR17" s="101"/>
      <c r="AS17" s="101"/>
      <c r="AT17" s="101"/>
      <c r="AU17" s="101"/>
      <c r="AV17" s="101"/>
      <c r="AW17" s="180" t="str">
        <f t="shared" si="16"/>
        <v>No requiere reporte</v>
      </c>
      <c r="AX17" s="410" t="str">
        <f t="shared" si="17"/>
        <v>No requiere reporte</v>
      </c>
      <c r="AY17" s="171" t="s">
        <v>223</v>
      </c>
      <c r="AZ17" s="102" t="s">
        <v>224</v>
      </c>
      <c r="BA17" s="94" t="s">
        <v>225</v>
      </c>
      <c r="BB17" s="89" t="s">
        <v>105</v>
      </c>
      <c r="BC17" s="89" t="s">
        <v>139</v>
      </c>
      <c r="BD17" s="128">
        <v>0.87</v>
      </c>
      <c r="BE17" s="89" t="s">
        <v>129</v>
      </c>
      <c r="BF17" s="88">
        <v>43466</v>
      </c>
      <c r="BG17" s="88">
        <v>44926</v>
      </c>
      <c r="BH17" s="111">
        <v>1</v>
      </c>
      <c r="BI17" s="111">
        <v>1</v>
      </c>
      <c r="BJ17" s="111">
        <v>1</v>
      </c>
      <c r="BK17" s="111">
        <v>1</v>
      </c>
      <c r="BL17" s="111">
        <v>1</v>
      </c>
      <c r="BM17" s="111">
        <v>1</v>
      </c>
      <c r="BN17" s="111">
        <v>1</v>
      </c>
      <c r="BO17" s="111">
        <v>1</v>
      </c>
      <c r="BP17" s="111">
        <v>1</v>
      </c>
      <c r="BQ17" s="111">
        <v>1</v>
      </c>
      <c r="BR17" s="111">
        <v>1</v>
      </c>
      <c r="BS17" s="111">
        <v>1</v>
      </c>
      <c r="BT17" s="107">
        <v>1</v>
      </c>
      <c r="BU17" s="111">
        <v>1</v>
      </c>
      <c r="BV17" s="111">
        <v>1</v>
      </c>
      <c r="BW17" s="107">
        <v>1</v>
      </c>
      <c r="BX17" s="107">
        <v>1</v>
      </c>
      <c r="BY17" s="107">
        <v>1</v>
      </c>
      <c r="BZ17" s="129">
        <f>21/21</f>
        <v>1</v>
      </c>
      <c r="CA17" s="129"/>
      <c r="CB17" s="129">
        <v>1</v>
      </c>
      <c r="CC17" s="129">
        <v>1</v>
      </c>
      <c r="CD17" s="100" t="s">
        <v>226</v>
      </c>
      <c r="CE17" s="100" t="s">
        <v>227</v>
      </c>
      <c r="CF17" s="100" t="s">
        <v>228</v>
      </c>
      <c r="CG17" s="104" t="s">
        <v>229</v>
      </c>
      <c r="CH17" s="100" t="s">
        <v>230</v>
      </c>
      <c r="CI17" s="101" t="s">
        <v>231</v>
      </c>
      <c r="CJ17" s="104" t="s">
        <v>965</v>
      </c>
      <c r="CK17" s="105" t="s">
        <v>1084</v>
      </c>
      <c r="CL17" s="105"/>
      <c r="CM17" s="105"/>
      <c r="CN17" s="75" t="s">
        <v>1085</v>
      </c>
      <c r="CO17" s="125">
        <v>1575200000</v>
      </c>
      <c r="CP17" s="125">
        <v>1575200000</v>
      </c>
      <c r="CQ17" s="125">
        <v>764200960</v>
      </c>
      <c r="CR17" s="107">
        <f t="shared" si="20"/>
        <v>1</v>
      </c>
      <c r="CS17" s="415">
        <f t="shared" si="21"/>
        <v>0.48514535297105127</v>
      </c>
      <c r="CT17" s="405">
        <f t="shared" si="18"/>
        <v>1</v>
      </c>
      <c r="CU17" s="406">
        <f t="shared" si="19"/>
        <v>1</v>
      </c>
      <c r="CV17" s="108"/>
      <c r="CW17" s="109"/>
      <c r="CX17" s="126"/>
      <c r="CY17" s="88">
        <v>44659</v>
      </c>
      <c r="CZ17" s="89" t="s">
        <v>221</v>
      </c>
      <c r="DA17" s="89" t="s">
        <v>206</v>
      </c>
      <c r="DB17" s="89" t="s">
        <v>232</v>
      </c>
      <c r="DC17" s="89" t="s">
        <v>128</v>
      </c>
      <c r="DD17" s="89" t="s">
        <v>105</v>
      </c>
      <c r="DE17" s="90" t="str">
        <f t="shared" si="22"/>
        <v/>
      </c>
      <c r="DF17" s="90" t="str">
        <f t="shared" si="6"/>
        <v/>
      </c>
      <c r="DG17" s="90">
        <f t="shared" si="7"/>
        <v>0.33333333333333331</v>
      </c>
      <c r="DH17" s="90">
        <f t="shared" si="8"/>
        <v>0.33333333333333331</v>
      </c>
      <c r="DI17" s="91"/>
      <c r="DJ17" s="90">
        <f t="shared" si="9"/>
        <v>0.90857571428571415</v>
      </c>
      <c r="DK17" s="90">
        <f t="shared" si="10"/>
        <v>0.89838732838589963</v>
      </c>
      <c r="DL17" s="90">
        <f t="shared" si="11"/>
        <v>0.90857571428571426</v>
      </c>
      <c r="DM17" s="90">
        <f t="shared" si="12"/>
        <v>0.89838732838589974</v>
      </c>
      <c r="DN17" s="90">
        <f t="shared" si="13"/>
        <v>1.0000100000000001</v>
      </c>
      <c r="DO17" s="90" t="str">
        <f t="shared" si="14"/>
        <v/>
      </c>
      <c r="DP17" s="90">
        <f t="shared" si="15"/>
        <v>1</v>
      </c>
      <c r="DQ17" s="110">
        <v>1</v>
      </c>
    </row>
    <row r="18" spans="1:121" s="38" customFormat="1" ht="141.75" customHeight="1" x14ac:dyDescent="0.2">
      <c r="A18" s="93" t="s">
        <v>200</v>
      </c>
      <c r="B18" s="89" t="s">
        <v>201</v>
      </c>
      <c r="C18" s="89" t="s">
        <v>202</v>
      </c>
      <c r="D18" s="89" t="s">
        <v>86</v>
      </c>
      <c r="E18" s="89" t="s">
        <v>203</v>
      </c>
      <c r="F18" s="89" t="s">
        <v>86</v>
      </c>
      <c r="G18" s="89" t="s">
        <v>204</v>
      </c>
      <c r="H18" s="94" t="s">
        <v>205</v>
      </c>
      <c r="I18" s="94" t="s">
        <v>206</v>
      </c>
      <c r="J18" s="94" t="s">
        <v>207</v>
      </c>
      <c r="K18" s="94" t="s">
        <v>208</v>
      </c>
      <c r="L18" s="89" t="s">
        <v>128</v>
      </c>
      <c r="M18" s="89" t="s">
        <v>93</v>
      </c>
      <c r="N18" s="95">
        <v>226</v>
      </c>
      <c r="O18" s="95">
        <v>350</v>
      </c>
      <c r="P18" s="95">
        <v>350</v>
      </c>
      <c r="Q18" s="95">
        <v>350</v>
      </c>
      <c r="R18" s="95">
        <v>350</v>
      </c>
      <c r="S18" s="95">
        <v>1400</v>
      </c>
      <c r="T18" s="89" t="s">
        <v>95</v>
      </c>
      <c r="U18" s="96"/>
      <c r="V18" s="96"/>
      <c r="W18" s="96"/>
      <c r="X18" s="96"/>
      <c r="Y18" s="96"/>
      <c r="Z18" s="96"/>
      <c r="AA18" s="96"/>
      <c r="AB18" s="124"/>
      <c r="AC18" s="96"/>
      <c r="AD18" s="96"/>
      <c r="AE18" s="124"/>
      <c r="AF18" s="99"/>
      <c r="AG18" s="99"/>
      <c r="AH18" s="124"/>
      <c r="AI18" s="124"/>
      <c r="AJ18" s="124"/>
      <c r="AK18" s="124"/>
      <c r="AL18" s="117"/>
      <c r="AM18" s="117"/>
      <c r="AN18" s="117"/>
      <c r="AO18" s="117"/>
      <c r="AP18" s="117"/>
      <c r="AQ18" s="101"/>
      <c r="AR18" s="101"/>
      <c r="AS18" s="101"/>
      <c r="AT18" s="101"/>
      <c r="AU18" s="101"/>
      <c r="AV18" s="101"/>
      <c r="AW18" s="180" t="str">
        <f t="shared" si="16"/>
        <v>No requiere reporte</v>
      </c>
      <c r="AX18" s="410" t="str">
        <f t="shared" si="17"/>
        <v>No requiere reporte</v>
      </c>
      <c r="AY18" s="171" t="s">
        <v>233</v>
      </c>
      <c r="AZ18" s="102" t="s">
        <v>234</v>
      </c>
      <c r="BA18" s="94" t="s">
        <v>235</v>
      </c>
      <c r="BB18" s="89" t="s">
        <v>124</v>
      </c>
      <c r="BC18" s="89" t="s">
        <v>93</v>
      </c>
      <c r="BD18" s="103" t="s">
        <v>94</v>
      </c>
      <c r="BE18" s="95" t="s">
        <v>95</v>
      </c>
      <c r="BF18" s="88">
        <v>43831</v>
      </c>
      <c r="BG18" s="88">
        <v>44926</v>
      </c>
      <c r="BH18" s="96">
        <v>0</v>
      </c>
      <c r="BI18" s="95">
        <v>15</v>
      </c>
      <c r="BJ18" s="95">
        <v>20</v>
      </c>
      <c r="BK18" s="95">
        <v>25</v>
      </c>
      <c r="BL18" s="95">
        <v>60</v>
      </c>
      <c r="BM18" s="96">
        <v>0</v>
      </c>
      <c r="BN18" s="96">
        <v>0</v>
      </c>
      <c r="BO18" s="96">
        <v>0</v>
      </c>
      <c r="BP18" s="96">
        <v>15</v>
      </c>
      <c r="BQ18" s="96">
        <v>47</v>
      </c>
      <c r="BR18" s="96">
        <v>47</v>
      </c>
      <c r="BS18" s="96">
        <v>0</v>
      </c>
      <c r="BT18" s="124">
        <v>0</v>
      </c>
      <c r="BU18" s="124">
        <v>0</v>
      </c>
      <c r="BV18" s="124">
        <v>38</v>
      </c>
      <c r="BW18" s="124">
        <v>38</v>
      </c>
      <c r="BX18" s="124">
        <v>0</v>
      </c>
      <c r="BY18" s="124">
        <v>50</v>
      </c>
      <c r="BZ18" s="71">
        <v>69</v>
      </c>
      <c r="CA18" s="71"/>
      <c r="CB18" s="71">
        <v>119</v>
      </c>
      <c r="CC18" s="71">
        <v>204</v>
      </c>
      <c r="CD18" s="117" t="s">
        <v>236</v>
      </c>
      <c r="CE18" s="117" t="s">
        <v>237</v>
      </c>
      <c r="CF18" s="117" t="s">
        <v>238</v>
      </c>
      <c r="CG18" s="130" t="s">
        <v>239</v>
      </c>
      <c r="CH18" s="117" t="s">
        <v>240</v>
      </c>
      <c r="CI18" s="101" t="s">
        <v>241</v>
      </c>
      <c r="CJ18" s="130" t="s">
        <v>966</v>
      </c>
      <c r="CK18" s="75" t="s">
        <v>1086</v>
      </c>
      <c r="CL18" s="75"/>
      <c r="CM18" s="75"/>
      <c r="CN18" s="75" t="s">
        <v>1089</v>
      </c>
      <c r="CO18" s="125">
        <v>3500000000</v>
      </c>
      <c r="CP18" s="125">
        <v>3500000000</v>
      </c>
      <c r="CQ18" s="125">
        <v>2315000000</v>
      </c>
      <c r="CR18" s="107">
        <f t="shared" si="20"/>
        <v>1</v>
      </c>
      <c r="CS18" s="415">
        <f t="shared" si="21"/>
        <v>0.66142857142857148</v>
      </c>
      <c r="CT18" s="405">
        <f t="shared" si="18"/>
        <v>1.0000100000000001</v>
      </c>
      <c r="CU18" s="406">
        <f t="shared" si="19"/>
        <v>1.0000100000000001</v>
      </c>
      <c r="CV18" s="108"/>
      <c r="CW18" s="109"/>
      <c r="CX18" s="126"/>
      <c r="CY18" s="88">
        <v>44742</v>
      </c>
      <c r="CZ18" s="89" t="s">
        <v>221</v>
      </c>
      <c r="DA18" s="89" t="s">
        <v>206</v>
      </c>
      <c r="DB18" s="89" t="s">
        <v>233</v>
      </c>
      <c r="DC18" s="89" t="s">
        <v>128</v>
      </c>
      <c r="DD18" s="89" t="s">
        <v>124</v>
      </c>
      <c r="DE18" s="90" t="str">
        <f t="shared" si="22"/>
        <v/>
      </c>
      <c r="DF18" s="90" t="str">
        <f t="shared" si="6"/>
        <v/>
      </c>
      <c r="DG18" s="90">
        <f t="shared" si="7"/>
        <v>0.33333666666666667</v>
      </c>
      <c r="DH18" s="90">
        <f t="shared" si="8"/>
        <v>0.33333666666666667</v>
      </c>
      <c r="DI18" s="91"/>
      <c r="DJ18" s="90">
        <f t="shared" si="9"/>
        <v>0.90857571428571415</v>
      </c>
      <c r="DK18" s="90">
        <f t="shared" si="10"/>
        <v>0.89838732838589963</v>
      </c>
      <c r="DL18" s="90">
        <f t="shared" si="11"/>
        <v>0.90857571428571426</v>
      </c>
      <c r="DM18" s="90">
        <f t="shared" si="12"/>
        <v>0.89838732838589974</v>
      </c>
      <c r="DN18" s="90">
        <f t="shared" si="13"/>
        <v>1.0000100000000001</v>
      </c>
      <c r="DO18" s="90" t="str">
        <f t="shared" si="14"/>
        <v/>
      </c>
      <c r="DP18" s="90">
        <f t="shared" si="15"/>
        <v>1.0000100000000001</v>
      </c>
      <c r="DQ18" s="110">
        <v>1.0000100000000001</v>
      </c>
    </row>
    <row r="19" spans="1:121" s="38" customFormat="1" ht="86.1" customHeight="1" x14ac:dyDescent="0.2">
      <c r="A19" s="93" t="s">
        <v>200</v>
      </c>
      <c r="B19" s="89" t="s">
        <v>201</v>
      </c>
      <c r="C19" s="89" t="s">
        <v>202</v>
      </c>
      <c r="D19" s="89" t="s">
        <v>86</v>
      </c>
      <c r="E19" s="89" t="s">
        <v>203</v>
      </c>
      <c r="F19" s="89" t="s">
        <v>86</v>
      </c>
      <c r="G19" s="89" t="s">
        <v>204</v>
      </c>
      <c r="H19" s="94" t="s">
        <v>205</v>
      </c>
      <c r="I19" s="94" t="s">
        <v>242</v>
      </c>
      <c r="J19" s="94" t="s">
        <v>243</v>
      </c>
      <c r="K19" s="94" t="s">
        <v>244</v>
      </c>
      <c r="L19" s="89" t="s">
        <v>128</v>
      </c>
      <c r="M19" s="89" t="s">
        <v>93</v>
      </c>
      <c r="N19" s="95" t="s">
        <v>94</v>
      </c>
      <c r="O19" s="96">
        <v>0</v>
      </c>
      <c r="P19" s="95">
        <v>50</v>
      </c>
      <c r="Q19" s="95">
        <v>60</v>
      </c>
      <c r="R19" s="95">
        <v>70</v>
      </c>
      <c r="S19" s="95">
        <v>180</v>
      </c>
      <c r="T19" s="89" t="s">
        <v>95</v>
      </c>
      <c r="U19" s="89">
        <v>28</v>
      </c>
      <c r="V19" s="96">
        <v>0</v>
      </c>
      <c r="W19" s="89">
        <v>14</v>
      </c>
      <c r="X19" s="131">
        <v>16</v>
      </c>
      <c r="Y19" s="131">
        <v>20</v>
      </c>
      <c r="Z19" s="131">
        <v>50</v>
      </c>
      <c r="AA19" s="131">
        <v>30</v>
      </c>
      <c r="AB19" s="132">
        <v>0</v>
      </c>
      <c r="AC19" s="132">
        <v>9</v>
      </c>
      <c r="AD19" s="133">
        <v>23</v>
      </c>
      <c r="AE19" s="133">
        <v>62</v>
      </c>
      <c r="AF19" s="263">
        <v>6</v>
      </c>
      <c r="AG19" s="132">
        <v>5</v>
      </c>
      <c r="AH19" s="134">
        <v>38</v>
      </c>
      <c r="AI19" s="275"/>
      <c r="AJ19" s="134">
        <v>49</v>
      </c>
      <c r="AK19" s="71">
        <v>189</v>
      </c>
      <c r="AL19" s="117" t="s">
        <v>245</v>
      </c>
      <c r="AM19" s="117" t="s">
        <v>246</v>
      </c>
      <c r="AN19" s="117" t="s">
        <v>247</v>
      </c>
      <c r="AO19" s="117" t="s">
        <v>248</v>
      </c>
      <c r="AP19" s="117" t="s">
        <v>249</v>
      </c>
      <c r="AQ19" s="101" t="s">
        <v>250</v>
      </c>
      <c r="AR19" s="117" t="s">
        <v>967</v>
      </c>
      <c r="AS19" s="75" t="s">
        <v>1080</v>
      </c>
      <c r="AT19" s="75"/>
      <c r="AU19" s="75"/>
      <c r="AV19" s="75"/>
      <c r="AW19" s="180">
        <f t="shared" si="16"/>
        <v>0.7</v>
      </c>
      <c r="AX19" s="409">
        <f t="shared" si="17"/>
        <v>0.83888888888888891</v>
      </c>
      <c r="AY19" s="171" t="s">
        <v>251</v>
      </c>
      <c r="AZ19" s="102" t="s">
        <v>252</v>
      </c>
      <c r="BA19" s="94" t="s">
        <v>253</v>
      </c>
      <c r="BB19" s="89" t="s">
        <v>105</v>
      </c>
      <c r="BC19" s="89" t="s">
        <v>93</v>
      </c>
      <c r="BD19" s="95">
        <v>5</v>
      </c>
      <c r="BE19" s="95" t="s">
        <v>95</v>
      </c>
      <c r="BF19" s="88">
        <v>43831</v>
      </c>
      <c r="BG19" s="88">
        <v>44926</v>
      </c>
      <c r="BH19" s="96">
        <v>0</v>
      </c>
      <c r="BI19" s="95">
        <v>50</v>
      </c>
      <c r="BJ19" s="95">
        <v>60</v>
      </c>
      <c r="BK19" s="95">
        <v>70</v>
      </c>
      <c r="BL19" s="95">
        <v>180</v>
      </c>
      <c r="BM19" s="96">
        <v>28</v>
      </c>
      <c r="BN19" s="96">
        <v>0</v>
      </c>
      <c r="BO19" s="96">
        <v>14</v>
      </c>
      <c r="BP19" s="96">
        <v>16</v>
      </c>
      <c r="BQ19" s="96">
        <v>20</v>
      </c>
      <c r="BR19" s="95">
        <v>50</v>
      </c>
      <c r="BS19" s="95">
        <v>30</v>
      </c>
      <c r="BT19" s="124">
        <v>0</v>
      </c>
      <c r="BU19" s="95">
        <v>9</v>
      </c>
      <c r="BV19" s="95">
        <v>23</v>
      </c>
      <c r="BW19" s="124">
        <v>62</v>
      </c>
      <c r="BX19" s="124">
        <v>6</v>
      </c>
      <c r="BY19" s="124">
        <v>5</v>
      </c>
      <c r="BZ19" s="71">
        <v>38</v>
      </c>
      <c r="CA19" s="71"/>
      <c r="CB19" s="71">
        <v>49</v>
      </c>
      <c r="CC19" s="71">
        <v>189</v>
      </c>
      <c r="CD19" s="100" t="s">
        <v>254</v>
      </c>
      <c r="CE19" s="100" t="s">
        <v>246</v>
      </c>
      <c r="CF19" s="100" t="s">
        <v>247</v>
      </c>
      <c r="CG19" s="104" t="s">
        <v>255</v>
      </c>
      <c r="CH19" s="100" t="s">
        <v>256</v>
      </c>
      <c r="CI19" s="101" t="s">
        <v>250</v>
      </c>
      <c r="CJ19" s="104" t="s">
        <v>967</v>
      </c>
      <c r="CK19" s="105" t="s">
        <v>1080</v>
      </c>
      <c r="CL19" s="105"/>
      <c r="CM19" s="105"/>
      <c r="CN19" s="75" t="s">
        <v>1089</v>
      </c>
      <c r="CO19" s="125">
        <v>4450000000</v>
      </c>
      <c r="CP19" s="125">
        <v>2356477100</v>
      </c>
      <c r="CQ19" s="125">
        <v>2100406685</v>
      </c>
      <c r="CR19" s="107">
        <f t="shared" si="20"/>
        <v>0.52954541573033709</v>
      </c>
      <c r="CS19" s="415">
        <f t="shared" si="21"/>
        <v>0.47200150224719101</v>
      </c>
      <c r="CT19" s="405">
        <f t="shared" si="18"/>
        <v>0.7</v>
      </c>
      <c r="CU19" s="406">
        <f t="shared" si="19"/>
        <v>0.83888888888888891</v>
      </c>
      <c r="CV19" s="108"/>
      <c r="CW19" s="109"/>
      <c r="CX19" s="126"/>
      <c r="CY19" s="88">
        <v>44742</v>
      </c>
      <c r="CZ19" s="89" t="s">
        <v>221</v>
      </c>
      <c r="DA19" s="89" t="s">
        <v>242</v>
      </c>
      <c r="DB19" s="89" t="s">
        <v>251</v>
      </c>
      <c r="DC19" s="89" t="s">
        <v>128</v>
      </c>
      <c r="DD19" s="89" t="s">
        <v>105</v>
      </c>
      <c r="DE19" s="90" t="str">
        <f t="shared" si="22"/>
        <v/>
      </c>
      <c r="DF19" s="90">
        <f t="shared" si="6"/>
        <v>5.3846153846153842E-2</v>
      </c>
      <c r="DG19" s="90">
        <f t="shared" si="7"/>
        <v>0.35</v>
      </c>
      <c r="DH19" s="90">
        <f t="shared" si="8"/>
        <v>0.41944444444444445</v>
      </c>
      <c r="DI19" s="91"/>
      <c r="DJ19" s="90">
        <f t="shared" si="9"/>
        <v>0.90857571428571415</v>
      </c>
      <c r="DK19" s="90">
        <f t="shared" si="10"/>
        <v>0.89838732838589963</v>
      </c>
      <c r="DL19" s="90">
        <f t="shared" si="11"/>
        <v>0.90857571428571426</v>
      </c>
      <c r="DM19" s="90">
        <f t="shared" si="12"/>
        <v>0.89838732838589974</v>
      </c>
      <c r="DN19" s="90">
        <f t="shared" si="13"/>
        <v>0.67999999999999994</v>
      </c>
      <c r="DO19" s="90">
        <f t="shared" si="14"/>
        <v>0.7</v>
      </c>
      <c r="DP19" s="90">
        <f t="shared" si="15"/>
        <v>0.7</v>
      </c>
      <c r="DQ19" s="110">
        <v>0.81111111111111112</v>
      </c>
    </row>
    <row r="20" spans="1:121" s="38" customFormat="1" ht="95.25" customHeight="1" x14ac:dyDescent="0.2">
      <c r="A20" s="93" t="s">
        <v>200</v>
      </c>
      <c r="B20" s="89" t="s">
        <v>201</v>
      </c>
      <c r="C20" s="89" t="s">
        <v>202</v>
      </c>
      <c r="D20" s="89" t="s">
        <v>86</v>
      </c>
      <c r="E20" s="89" t="s">
        <v>203</v>
      </c>
      <c r="F20" s="89" t="s">
        <v>86</v>
      </c>
      <c r="G20" s="89" t="s">
        <v>204</v>
      </c>
      <c r="H20" s="94" t="s">
        <v>205</v>
      </c>
      <c r="I20" s="94" t="s">
        <v>242</v>
      </c>
      <c r="J20" s="94" t="s">
        <v>243</v>
      </c>
      <c r="K20" s="94" t="s">
        <v>244</v>
      </c>
      <c r="L20" s="89" t="s">
        <v>128</v>
      </c>
      <c r="M20" s="89" t="s">
        <v>93</v>
      </c>
      <c r="N20" s="95" t="s">
        <v>94</v>
      </c>
      <c r="O20" s="96">
        <v>0</v>
      </c>
      <c r="P20" s="95">
        <v>50</v>
      </c>
      <c r="Q20" s="95">
        <v>60</v>
      </c>
      <c r="R20" s="95">
        <v>70</v>
      </c>
      <c r="S20" s="95">
        <v>180</v>
      </c>
      <c r="T20" s="89" t="s">
        <v>95</v>
      </c>
      <c r="U20" s="96"/>
      <c r="V20" s="96"/>
      <c r="W20" s="96"/>
      <c r="X20" s="96"/>
      <c r="Y20" s="96"/>
      <c r="Z20" s="96"/>
      <c r="AA20" s="96"/>
      <c r="AB20" s="124"/>
      <c r="AC20" s="96"/>
      <c r="AD20" s="96"/>
      <c r="AE20" s="124"/>
      <c r="AF20" s="99"/>
      <c r="AG20" s="99"/>
      <c r="AH20" s="124"/>
      <c r="AI20" s="124"/>
      <c r="AJ20" s="124"/>
      <c r="AK20" s="107"/>
      <c r="AL20" s="117"/>
      <c r="AM20" s="117"/>
      <c r="AN20" s="117"/>
      <c r="AO20" s="117"/>
      <c r="AP20" s="117"/>
      <c r="AQ20" s="101"/>
      <c r="AR20" s="101"/>
      <c r="AS20" s="101"/>
      <c r="AT20" s="101"/>
      <c r="AU20" s="101"/>
      <c r="AV20" s="101"/>
      <c r="AW20" s="180" t="str">
        <f t="shared" si="16"/>
        <v>No requiere reporte</v>
      </c>
      <c r="AX20" s="410" t="str">
        <f t="shared" si="17"/>
        <v>No requiere reporte</v>
      </c>
      <c r="AY20" s="171" t="s">
        <v>257</v>
      </c>
      <c r="AZ20" s="102" t="s">
        <v>258</v>
      </c>
      <c r="BA20" s="94" t="s">
        <v>259</v>
      </c>
      <c r="BB20" s="89" t="s">
        <v>124</v>
      </c>
      <c r="BC20" s="89" t="s">
        <v>93</v>
      </c>
      <c r="BD20" s="95">
        <v>360</v>
      </c>
      <c r="BE20" s="95" t="s">
        <v>95</v>
      </c>
      <c r="BF20" s="88">
        <v>43466</v>
      </c>
      <c r="BG20" s="88">
        <v>44926</v>
      </c>
      <c r="BH20" s="95">
        <v>180</v>
      </c>
      <c r="BI20" s="95">
        <v>360</v>
      </c>
      <c r="BJ20" s="95">
        <v>250</v>
      </c>
      <c r="BK20" s="95">
        <v>200</v>
      </c>
      <c r="BL20" s="95">
        <v>990</v>
      </c>
      <c r="BM20" s="96">
        <v>0</v>
      </c>
      <c r="BN20" s="95">
        <v>32</v>
      </c>
      <c r="BO20" s="95">
        <v>73</v>
      </c>
      <c r="BP20" s="95">
        <v>257</v>
      </c>
      <c r="BQ20" s="96">
        <v>0</v>
      </c>
      <c r="BR20" s="95">
        <v>362</v>
      </c>
      <c r="BS20" s="95">
        <v>15</v>
      </c>
      <c r="BT20" s="124">
        <v>80</v>
      </c>
      <c r="BU20" s="95">
        <v>33</v>
      </c>
      <c r="BV20" s="95">
        <v>32</v>
      </c>
      <c r="BW20" s="124">
        <v>160</v>
      </c>
      <c r="BX20" s="124">
        <v>16</v>
      </c>
      <c r="BY20" s="124">
        <v>94</v>
      </c>
      <c r="BZ20" s="71">
        <v>22</v>
      </c>
      <c r="CA20" s="71"/>
      <c r="CB20" s="71">
        <v>132</v>
      </c>
      <c r="CC20" s="71">
        <v>654</v>
      </c>
      <c r="CD20" s="100" t="s">
        <v>260</v>
      </c>
      <c r="CE20" s="100" t="s">
        <v>261</v>
      </c>
      <c r="CF20" s="100" t="s">
        <v>262</v>
      </c>
      <c r="CG20" s="104" t="s">
        <v>263</v>
      </c>
      <c r="CH20" s="100" t="s">
        <v>264</v>
      </c>
      <c r="CI20" s="101" t="s">
        <v>265</v>
      </c>
      <c r="CJ20" s="104" t="s">
        <v>968</v>
      </c>
      <c r="CK20" s="105" t="s">
        <v>1087</v>
      </c>
      <c r="CL20" s="105"/>
      <c r="CM20" s="105"/>
      <c r="CN20" s="75" t="s">
        <v>1089</v>
      </c>
      <c r="CO20" s="125">
        <v>400000000</v>
      </c>
      <c r="CP20" s="125">
        <v>0</v>
      </c>
      <c r="CQ20" s="125">
        <v>0</v>
      </c>
      <c r="CR20" s="107">
        <f t="shared" si="20"/>
        <v>0</v>
      </c>
      <c r="CS20" s="415">
        <f t="shared" si="21"/>
        <v>0</v>
      </c>
      <c r="CT20" s="405">
        <f t="shared" si="18"/>
        <v>0.66</v>
      </c>
      <c r="CU20" s="406">
        <f t="shared" si="19"/>
        <v>0.63838383838383839</v>
      </c>
      <c r="CV20" s="108"/>
      <c r="CW20" s="109"/>
      <c r="CX20" s="87"/>
      <c r="CY20" s="88">
        <v>44742</v>
      </c>
      <c r="CZ20" s="89" t="s">
        <v>221</v>
      </c>
      <c r="DA20" s="89" t="s">
        <v>242</v>
      </c>
      <c r="DB20" s="89" t="s">
        <v>266</v>
      </c>
      <c r="DC20" s="89" t="s">
        <v>128</v>
      </c>
      <c r="DD20" s="89" t="s">
        <v>124</v>
      </c>
      <c r="DE20" s="90" t="str">
        <f t="shared" si="22"/>
        <v/>
      </c>
      <c r="DF20" s="90" t="str">
        <f t="shared" si="6"/>
        <v/>
      </c>
      <c r="DG20" s="90">
        <f t="shared" si="7"/>
        <v>0.33</v>
      </c>
      <c r="DH20" s="90">
        <f t="shared" si="8"/>
        <v>0.31919191919191919</v>
      </c>
      <c r="DI20" s="91"/>
      <c r="DJ20" s="90">
        <f t="shared" si="9"/>
        <v>0.90857571428571415</v>
      </c>
      <c r="DK20" s="90">
        <f t="shared" si="10"/>
        <v>0.89838732838589963</v>
      </c>
      <c r="DL20" s="90">
        <f t="shared" si="11"/>
        <v>0.90857571428571426</v>
      </c>
      <c r="DM20" s="90">
        <f t="shared" si="12"/>
        <v>0.89838732838589974</v>
      </c>
      <c r="DN20" s="90">
        <f t="shared" si="13"/>
        <v>0.67999999999999994</v>
      </c>
      <c r="DO20" s="90" t="str">
        <f t="shared" si="14"/>
        <v/>
      </c>
      <c r="DP20" s="90">
        <f t="shared" si="15"/>
        <v>0.66</v>
      </c>
      <c r="DQ20" s="110">
        <v>0.54343434343434338</v>
      </c>
    </row>
    <row r="21" spans="1:121" s="38" customFormat="1" ht="271.5" customHeight="1" x14ac:dyDescent="0.2">
      <c r="A21" s="93" t="s">
        <v>200</v>
      </c>
      <c r="B21" s="89" t="s">
        <v>201</v>
      </c>
      <c r="C21" s="89" t="s">
        <v>202</v>
      </c>
      <c r="D21" s="89" t="s">
        <v>86</v>
      </c>
      <c r="E21" s="89" t="s">
        <v>203</v>
      </c>
      <c r="F21" s="89" t="s">
        <v>86</v>
      </c>
      <c r="G21" s="89" t="s">
        <v>204</v>
      </c>
      <c r="H21" s="94" t="s">
        <v>205</v>
      </c>
      <c r="I21" s="94" t="s">
        <v>267</v>
      </c>
      <c r="J21" s="94" t="s">
        <v>268</v>
      </c>
      <c r="K21" s="94" t="s">
        <v>269</v>
      </c>
      <c r="L21" s="89" t="s">
        <v>128</v>
      </c>
      <c r="M21" s="89" t="s">
        <v>139</v>
      </c>
      <c r="N21" s="111">
        <v>1</v>
      </c>
      <c r="O21" s="111">
        <v>1</v>
      </c>
      <c r="P21" s="111">
        <v>1</v>
      </c>
      <c r="Q21" s="111">
        <v>1</v>
      </c>
      <c r="R21" s="111">
        <v>1</v>
      </c>
      <c r="S21" s="111">
        <v>1</v>
      </c>
      <c r="T21" s="89" t="s">
        <v>129</v>
      </c>
      <c r="U21" s="111">
        <v>1</v>
      </c>
      <c r="V21" s="111">
        <v>1</v>
      </c>
      <c r="W21" s="111">
        <v>1</v>
      </c>
      <c r="X21" s="111">
        <v>1</v>
      </c>
      <c r="Y21" s="111">
        <v>1</v>
      </c>
      <c r="Z21" s="111">
        <v>1</v>
      </c>
      <c r="AA21" s="111">
        <v>1</v>
      </c>
      <c r="AB21" s="107">
        <v>1</v>
      </c>
      <c r="AC21" s="111">
        <v>1</v>
      </c>
      <c r="AD21" s="115">
        <v>1</v>
      </c>
      <c r="AE21" s="114">
        <v>1</v>
      </c>
      <c r="AF21" s="264">
        <v>1</v>
      </c>
      <c r="AG21" s="114">
        <v>1</v>
      </c>
      <c r="AH21" s="122"/>
      <c r="AI21" s="273"/>
      <c r="AJ21" s="122">
        <v>1</v>
      </c>
      <c r="AK21" s="122">
        <v>1</v>
      </c>
      <c r="AL21" s="117" t="s">
        <v>270</v>
      </c>
      <c r="AM21" s="135" t="s">
        <v>271</v>
      </c>
      <c r="AN21" s="117" t="s">
        <v>272</v>
      </c>
      <c r="AO21" s="117" t="s">
        <v>273</v>
      </c>
      <c r="AP21" s="117" t="s">
        <v>274</v>
      </c>
      <c r="AQ21" s="101" t="s">
        <v>275</v>
      </c>
      <c r="AR21" s="117" t="s">
        <v>969</v>
      </c>
      <c r="AS21" s="75" t="s">
        <v>1081</v>
      </c>
      <c r="AT21" s="75"/>
      <c r="AU21" s="75"/>
      <c r="AV21" s="75"/>
      <c r="AW21" s="180">
        <f t="shared" si="16"/>
        <v>1</v>
      </c>
      <c r="AX21" s="409">
        <f t="shared" si="17"/>
        <v>1</v>
      </c>
      <c r="AY21" s="171" t="s">
        <v>276</v>
      </c>
      <c r="AZ21" s="102" t="s">
        <v>277</v>
      </c>
      <c r="BA21" s="94" t="s">
        <v>278</v>
      </c>
      <c r="BB21" s="89" t="s">
        <v>105</v>
      </c>
      <c r="BC21" s="89" t="s">
        <v>139</v>
      </c>
      <c r="BD21" s="103" t="s">
        <v>94</v>
      </c>
      <c r="BE21" s="95" t="s">
        <v>95</v>
      </c>
      <c r="BF21" s="88">
        <v>43466</v>
      </c>
      <c r="BG21" s="88">
        <v>44926</v>
      </c>
      <c r="BH21" s="95">
        <v>841</v>
      </c>
      <c r="BI21" s="95">
        <v>841</v>
      </c>
      <c r="BJ21" s="95">
        <v>841</v>
      </c>
      <c r="BK21" s="95">
        <v>841</v>
      </c>
      <c r="BL21" s="95">
        <v>841</v>
      </c>
      <c r="BM21" s="95">
        <v>841</v>
      </c>
      <c r="BN21" s="95">
        <v>841</v>
      </c>
      <c r="BO21" s="95">
        <v>841</v>
      </c>
      <c r="BP21" s="95">
        <v>841</v>
      </c>
      <c r="BQ21" s="95">
        <v>841</v>
      </c>
      <c r="BR21" s="95">
        <v>841</v>
      </c>
      <c r="BS21" s="95">
        <v>841</v>
      </c>
      <c r="BT21" s="124">
        <v>841</v>
      </c>
      <c r="BU21" s="95">
        <v>841</v>
      </c>
      <c r="BV21" s="95">
        <v>841</v>
      </c>
      <c r="BW21" s="124">
        <v>841</v>
      </c>
      <c r="BX21" s="124">
        <v>841</v>
      </c>
      <c r="BY21" s="124">
        <v>841</v>
      </c>
      <c r="BZ21" s="71">
        <v>841</v>
      </c>
      <c r="CA21" s="71"/>
      <c r="CB21" s="71">
        <v>841</v>
      </c>
      <c r="CC21" s="71">
        <v>841</v>
      </c>
      <c r="CD21" s="100" t="s">
        <v>279</v>
      </c>
      <c r="CE21" s="100" t="s">
        <v>280</v>
      </c>
      <c r="CF21" s="100" t="s">
        <v>281</v>
      </c>
      <c r="CG21" s="104" t="s">
        <v>273</v>
      </c>
      <c r="CH21" s="100" t="s">
        <v>274</v>
      </c>
      <c r="CI21" s="101" t="s">
        <v>282</v>
      </c>
      <c r="CJ21" s="104" t="s">
        <v>970</v>
      </c>
      <c r="CK21" s="105" t="s">
        <v>1081</v>
      </c>
      <c r="CL21" s="105"/>
      <c r="CM21" s="105"/>
      <c r="CN21" s="75" t="s">
        <v>1089</v>
      </c>
      <c r="CO21" s="125">
        <v>5775000000</v>
      </c>
      <c r="CP21" s="125">
        <v>4909666991</v>
      </c>
      <c r="CQ21" s="125">
        <v>3107175841</v>
      </c>
      <c r="CR21" s="107">
        <f t="shared" si="20"/>
        <v>0.85015878632034636</v>
      </c>
      <c r="CS21" s="415">
        <f t="shared" si="21"/>
        <v>0.53803910666666666</v>
      </c>
      <c r="CT21" s="405">
        <f t="shared" si="18"/>
        <v>1</v>
      </c>
      <c r="CU21" s="406">
        <f t="shared" si="19"/>
        <v>1</v>
      </c>
      <c r="CV21" s="108"/>
      <c r="CW21" s="109"/>
      <c r="CX21" s="87"/>
      <c r="CY21" s="88">
        <v>44663</v>
      </c>
      <c r="CZ21" s="89" t="s">
        <v>221</v>
      </c>
      <c r="DA21" s="89" t="s">
        <v>267</v>
      </c>
      <c r="DB21" s="89" t="s">
        <v>283</v>
      </c>
      <c r="DC21" s="89" t="s">
        <v>128</v>
      </c>
      <c r="DD21" s="89" t="s">
        <v>105</v>
      </c>
      <c r="DE21" s="90" t="str">
        <f t="shared" si="22"/>
        <v/>
      </c>
      <c r="DF21" s="90">
        <f t="shared" si="6"/>
        <v>7.6923076923076927E-2</v>
      </c>
      <c r="DG21" s="90">
        <f t="shared" si="7"/>
        <v>0.5</v>
      </c>
      <c r="DH21" s="90">
        <f t="shared" si="8"/>
        <v>0.5</v>
      </c>
      <c r="DI21" s="91"/>
      <c r="DJ21" s="90">
        <f t="shared" si="9"/>
        <v>0.90857571428571415</v>
      </c>
      <c r="DK21" s="90">
        <f t="shared" si="10"/>
        <v>0.89838732838589963</v>
      </c>
      <c r="DL21" s="90">
        <f t="shared" si="11"/>
        <v>0.90857571428571426</v>
      </c>
      <c r="DM21" s="90">
        <f t="shared" si="12"/>
        <v>0.89838732838589974</v>
      </c>
      <c r="DN21" s="90">
        <f t="shared" si="13"/>
        <v>1</v>
      </c>
      <c r="DO21" s="90">
        <f t="shared" si="14"/>
        <v>1</v>
      </c>
      <c r="DP21" s="90">
        <f t="shared" si="15"/>
        <v>1</v>
      </c>
      <c r="DQ21" s="110">
        <v>1</v>
      </c>
    </row>
    <row r="22" spans="1:121" s="38" customFormat="1" ht="200.25" customHeight="1" x14ac:dyDescent="0.2">
      <c r="A22" s="93" t="s">
        <v>200</v>
      </c>
      <c r="B22" s="89" t="s">
        <v>201</v>
      </c>
      <c r="C22" s="89" t="s">
        <v>202</v>
      </c>
      <c r="D22" s="89" t="s">
        <v>86</v>
      </c>
      <c r="E22" s="89" t="s">
        <v>203</v>
      </c>
      <c r="F22" s="89" t="s">
        <v>86</v>
      </c>
      <c r="G22" s="89" t="s">
        <v>204</v>
      </c>
      <c r="H22" s="94" t="s">
        <v>205</v>
      </c>
      <c r="I22" s="94" t="s">
        <v>267</v>
      </c>
      <c r="J22" s="94" t="s">
        <v>268</v>
      </c>
      <c r="K22" s="94" t="s">
        <v>269</v>
      </c>
      <c r="L22" s="89" t="s">
        <v>128</v>
      </c>
      <c r="M22" s="89" t="s">
        <v>139</v>
      </c>
      <c r="N22" s="111">
        <v>1</v>
      </c>
      <c r="O22" s="111">
        <v>1</v>
      </c>
      <c r="P22" s="111">
        <v>1</v>
      </c>
      <c r="Q22" s="111">
        <v>1</v>
      </c>
      <c r="R22" s="111">
        <v>1</v>
      </c>
      <c r="S22" s="111">
        <v>1</v>
      </c>
      <c r="T22" s="89" t="s">
        <v>129</v>
      </c>
      <c r="U22" s="111"/>
      <c r="V22" s="111"/>
      <c r="W22" s="111"/>
      <c r="X22" s="111"/>
      <c r="Y22" s="111"/>
      <c r="Z22" s="111"/>
      <c r="AA22" s="111"/>
      <c r="AB22" s="107"/>
      <c r="AC22" s="111"/>
      <c r="AD22" s="111"/>
      <c r="AE22" s="107"/>
      <c r="AF22" s="99"/>
      <c r="AG22" s="99"/>
      <c r="AH22" s="107"/>
      <c r="AI22" s="107"/>
      <c r="AJ22" s="107"/>
      <c r="AK22" s="107"/>
      <c r="AL22" s="117"/>
      <c r="AM22" s="117"/>
      <c r="AN22" s="117"/>
      <c r="AO22" s="117"/>
      <c r="AP22" s="117"/>
      <c r="AQ22" s="101"/>
      <c r="AR22" s="101"/>
      <c r="AS22" s="101"/>
      <c r="AT22" s="101"/>
      <c r="AU22" s="101"/>
      <c r="AV22" s="101"/>
      <c r="AW22" s="180" t="str">
        <f t="shared" si="16"/>
        <v>No requiere reporte</v>
      </c>
      <c r="AX22" s="410" t="str">
        <f t="shared" si="17"/>
        <v>No requiere reporte</v>
      </c>
      <c r="AY22" s="171" t="s">
        <v>284</v>
      </c>
      <c r="AZ22" s="102" t="s">
        <v>285</v>
      </c>
      <c r="BA22" s="94" t="s">
        <v>286</v>
      </c>
      <c r="BB22" s="89" t="s">
        <v>105</v>
      </c>
      <c r="BC22" s="89" t="s">
        <v>139</v>
      </c>
      <c r="BD22" s="95">
        <v>745</v>
      </c>
      <c r="BE22" s="95" t="s">
        <v>95</v>
      </c>
      <c r="BF22" s="88">
        <v>43466</v>
      </c>
      <c r="BG22" s="88">
        <v>44926</v>
      </c>
      <c r="BH22" s="95">
        <v>841</v>
      </c>
      <c r="BI22" s="95">
        <v>841</v>
      </c>
      <c r="BJ22" s="95">
        <v>841</v>
      </c>
      <c r="BK22" s="95">
        <v>841</v>
      </c>
      <c r="BL22" s="95">
        <v>841</v>
      </c>
      <c r="BM22" s="95">
        <v>841</v>
      </c>
      <c r="BN22" s="95">
        <v>841</v>
      </c>
      <c r="BO22" s="95">
        <v>841</v>
      </c>
      <c r="BP22" s="95">
        <v>841</v>
      </c>
      <c r="BQ22" s="95">
        <v>841</v>
      </c>
      <c r="BR22" s="95">
        <v>841</v>
      </c>
      <c r="BS22" s="95">
        <v>841</v>
      </c>
      <c r="BT22" s="124">
        <v>841</v>
      </c>
      <c r="BU22" s="95">
        <v>841</v>
      </c>
      <c r="BV22" s="95">
        <v>841</v>
      </c>
      <c r="BW22" s="124">
        <v>841</v>
      </c>
      <c r="BX22" s="124">
        <v>841</v>
      </c>
      <c r="BY22" s="124">
        <v>841</v>
      </c>
      <c r="BZ22" s="71"/>
      <c r="CA22" s="71"/>
      <c r="CB22" s="71">
        <v>841</v>
      </c>
      <c r="CC22" s="71">
        <v>841</v>
      </c>
      <c r="CD22" s="100" t="s">
        <v>287</v>
      </c>
      <c r="CE22" s="100" t="s">
        <v>288</v>
      </c>
      <c r="CF22" s="100" t="s">
        <v>289</v>
      </c>
      <c r="CG22" s="104" t="s">
        <v>290</v>
      </c>
      <c r="CH22" s="100" t="s">
        <v>274</v>
      </c>
      <c r="CI22" s="101" t="s">
        <v>291</v>
      </c>
      <c r="CJ22" s="104" t="s">
        <v>971</v>
      </c>
      <c r="CK22" s="105" t="s">
        <v>1088</v>
      </c>
      <c r="CL22" s="105"/>
      <c r="CM22" s="105"/>
      <c r="CN22" s="75" t="s">
        <v>1089</v>
      </c>
      <c r="CO22" s="125">
        <v>5775000000</v>
      </c>
      <c r="CP22" s="125">
        <v>4909666991</v>
      </c>
      <c r="CQ22" s="125">
        <v>3107175841</v>
      </c>
      <c r="CR22" s="107">
        <f t="shared" si="20"/>
        <v>0.85015878632034636</v>
      </c>
      <c r="CS22" s="415">
        <f t="shared" si="21"/>
        <v>0.53803910666666666</v>
      </c>
      <c r="CT22" s="405">
        <f t="shared" si="18"/>
        <v>1</v>
      </c>
      <c r="CU22" s="406">
        <f t="shared" si="19"/>
        <v>1</v>
      </c>
      <c r="CV22" s="108"/>
      <c r="CW22" s="109"/>
      <c r="CX22" s="87"/>
      <c r="CY22" s="88">
        <v>44664</v>
      </c>
      <c r="CZ22" s="89" t="s">
        <v>221</v>
      </c>
      <c r="DA22" s="89" t="s">
        <v>267</v>
      </c>
      <c r="DB22" s="89" t="s">
        <v>292</v>
      </c>
      <c r="DC22" s="89" t="s">
        <v>128</v>
      </c>
      <c r="DD22" s="89" t="s">
        <v>105</v>
      </c>
      <c r="DE22" s="90" t="str">
        <f t="shared" si="22"/>
        <v/>
      </c>
      <c r="DF22" s="90" t="str">
        <f t="shared" si="6"/>
        <v/>
      </c>
      <c r="DG22" s="90">
        <f t="shared" si="7"/>
        <v>0.5</v>
      </c>
      <c r="DH22" s="90">
        <f t="shared" si="8"/>
        <v>0.5</v>
      </c>
      <c r="DI22" s="91"/>
      <c r="DJ22" s="90">
        <f t="shared" si="9"/>
        <v>0.90857571428571415</v>
      </c>
      <c r="DK22" s="90">
        <f t="shared" si="10"/>
        <v>0.89838732838589963</v>
      </c>
      <c r="DL22" s="90">
        <f t="shared" si="11"/>
        <v>0.90857571428571426</v>
      </c>
      <c r="DM22" s="90">
        <f t="shared" si="12"/>
        <v>0.89838732838589974</v>
      </c>
      <c r="DN22" s="90">
        <f t="shared" si="13"/>
        <v>1</v>
      </c>
      <c r="DO22" s="90" t="str">
        <f t="shared" si="14"/>
        <v/>
      </c>
      <c r="DP22" s="90">
        <f t="shared" si="15"/>
        <v>1</v>
      </c>
      <c r="DQ22" s="110">
        <v>1</v>
      </c>
    </row>
    <row r="23" spans="1:121" s="38" customFormat="1" ht="200.25" hidden="1" customHeight="1" x14ac:dyDescent="0.2">
      <c r="A23" s="93" t="s">
        <v>293</v>
      </c>
      <c r="B23" s="89" t="s">
        <v>294</v>
      </c>
      <c r="C23" s="89" t="s">
        <v>295</v>
      </c>
      <c r="D23" s="89"/>
      <c r="E23" s="89" t="s">
        <v>296</v>
      </c>
      <c r="F23" s="89"/>
      <c r="G23" s="89"/>
      <c r="H23" s="136" t="s">
        <v>297</v>
      </c>
      <c r="I23" s="94" t="s">
        <v>298</v>
      </c>
      <c r="J23" s="94" t="s">
        <v>299</v>
      </c>
      <c r="K23" s="94" t="s">
        <v>300</v>
      </c>
      <c r="L23" s="89" t="s">
        <v>128</v>
      </c>
      <c r="M23" s="89" t="s">
        <v>93</v>
      </c>
      <c r="N23" s="95">
        <v>12553</v>
      </c>
      <c r="O23" s="95">
        <v>8750</v>
      </c>
      <c r="P23" s="95">
        <v>8750</v>
      </c>
      <c r="Q23" s="95">
        <v>8750</v>
      </c>
      <c r="R23" s="95">
        <v>8750</v>
      </c>
      <c r="S23" s="95">
        <v>35000</v>
      </c>
      <c r="T23" s="89" t="s">
        <v>95</v>
      </c>
      <c r="U23" s="95">
        <v>16266</v>
      </c>
      <c r="V23" s="95">
        <v>2439</v>
      </c>
      <c r="W23" s="95">
        <v>14636</v>
      </c>
      <c r="X23" s="95">
        <v>23554</v>
      </c>
      <c r="Y23" s="96">
        <v>29557</v>
      </c>
      <c r="Z23" s="96">
        <v>29557</v>
      </c>
      <c r="AA23" s="96">
        <v>4505</v>
      </c>
      <c r="AB23" s="137">
        <v>7040</v>
      </c>
      <c r="AC23" s="137">
        <v>5545</v>
      </c>
      <c r="AD23" s="137">
        <v>3600</v>
      </c>
      <c r="AE23" s="137">
        <v>20690</v>
      </c>
      <c r="AF23" s="265">
        <v>1267</v>
      </c>
      <c r="AG23" s="137">
        <v>3579</v>
      </c>
      <c r="AH23" s="138"/>
      <c r="AI23" s="277"/>
      <c r="AJ23" s="278">
        <v>4846</v>
      </c>
      <c r="AK23" s="138">
        <v>71359</v>
      </c>
      <c r="AL23" s="117" t="s">
        <v>301</v>
      </c>
      <c r="AM23" s="117" t="s">
        <v>302</v>
      </c>
      <c r="AN23" s="117" t="s">
        <v>303</v>
      </c>
      <c r="AO23" s="117" t="s">
        <v>304</v>
      </c>
      <c r="AP23" s="117" t="s">
        <v>305</v>
      </c>
      <c r="AQ23" s="101" t="s">
        <v>306</v>
      </c>
      <c r="AR23" s="117" t="s">
        <v>980</v>
      </c>
      <c r="AS23" s="75"/>
      <c r="AT23" s="75"/>
      <c r="AU23" s="75"/>
      <c r="AV23" s="75"/>
      <c r="AW23" s="180">
        <f t="shared" si="16"/>
        <v>0.55382857142857145</v>
      </c>
      <c r="AX23" s="409">
        <f t="shared" si="17"/>
        <v>1.0000100000000001</v>
      </c>
      <c r="AY23" s="171" t="s">
        <v>307</v>
      </c>
      <c r="AZ23" s="102" t="s">
        <v>308</v>
      </c>
      <c r="BA23" s="94" t="s">
        <v>309</v>
      </c>
      <c r="BB23" s="89" t="s">
        <v>124</v>
      </c>
      <c r="BC23" s="89" t="s">
        <v>93</v>
      </c>
      <c r="BD23" s="95">
        <v>12553</v>
      </c>
      <c r="BE23" s="95" t="s">
        <v>95</v>
      </c>
      <c r="BF23" s="88">
        <v>43466</v>
      </c>
      <c r="BG23" s="88">
        <v>44926</v>
      </c>
      <c r="BH23" s="95">
        <v>8750</v>
      </c>
      <c r="BI23" s="95">
        <v>8750</v>
      </c>
      <c r="BJ23" s="95">
        <v>8750</v>
      </c>
      <c r="BK23" s="95">
        <v>8750</v>
      </c>
      <c r="BL23" s="95">
        <v>35000</v>
      </c>
      <c r="BM23" s="95">
        <v>16266</v>
      </c>
      <c r="BN23" s="95">
        <v>2439</v>
      </c>
      <c r="BO23" s="95">
        <v>14636</v>
      </c>
      <c r="BP23" s="95">
        <v>23554</v>
      </c>
      <c r="BQ23" s="96">
        <v>29557</v>
      </c>
      <c r="BR23" s="96">
        <v>29557</v>
      </c>
      <c r="BS23" s="96">
        <v>4505</v>
      </c>
      <c r="BT23" s="137">
        <v>7040</v>
      </c>
      <c r="BU23" s="137">
        <v>5545</v>
      </c>
      <c r="BV23" s="137">
        <v>3600</v>
      </c>
      <c r="BW23" s="137">
        <v>20690</v>
      </c>
      <c r="BX23" s="137">
        <v>1267</v>
      </c>
      <c r="BY23" s="137">
        <v>3579</v>
      </c>
      <c r="BZ23" s="138"/>
      <c r="CA23" s="138"/>
      <c r="CB23" s="138">
        <v>4846</v>
      </c>
      <c r="CC23" s="151">
        <v>71359</v>
      </c>
      <c r="CD23" s="100" t="s">
        <v>301</v>
      </c>
      <c r="CE23" s="100" t="s">
        <v>302</v>
      </c>
      <c r="CF23" s="117" t="s">
        <v>303</v>
      </c>
      <c r="CG23" s="104" t="s">
        <v>304</v>
      </c>
      <c r="CH23" s="100" t="s">
        <v>305</v>
      </c>
      <c r="CI23" s="101" t="s">
        <v>306</v>
      </c>
      <c r="CJ23" s="104" t="s">
        <v>980</v>
      </c>
      <c r="CK23" s="105"/>
      <c r="CL23" s="105"/>
      <c r="CM23" s="105"/>
      <c r="CN23" s="75"/>
      <c r="CO23" s="125" t="s">
        <v>981</v>
      </c>
      <c r="CP23" s="125" t="s">
        <v>981</v>
      </c>
      <c r="CQ23" s="125" t="s">
        <v>981</v>
      </c>
      <c r="CR23" s="107" t="e">
        <f t="shared" si="20"/>
        <v>#VALUE!</v>
      </c>
      <c r="CS23" s="415" t="e">
        <f t="shared" si="21"/>
        <v>#VALUE!</v>
      </c>
      <c r="CT23" s="405">
        <f t="shared" si="18"/>
        <v>0.55382857142857145</v>
      </c>
      <c r="CU23" s="406">
        <f t="shared" si="19"/>
        <v>1.0000100000000001</v>
      </c>
      <c r="CV23" s="108"/>
      <c r="CW23" s="109"/>
      <c r="CX23" s="87"/>
      <c r="CY23" s="88">
        <v>44742</v>
      </c>
      <c r="CZ23" s="89" t="s">
        <v>310</v>
      </c>
      <c r="DA23" s="89" t="s">
        <v>298</v>
      </c>
      <c r="DB23" s="89" t="s">
        <v>311</v>
      </c>
      <c r="DC23" s="89" t="s">
        <v>128</v>
      </c>
      <c r="DD23" s="89" t="s">
        <v>124</v>
      </c>
      <c r="DE23" s="90">
        <f t="shared" si="22"/>
        <v>0.18460952380952381</v>
      </c>
      <c r="DF23" s="90">
        <f t="shared" si="6"/>
        <v>6.1536507936507938E-2</v>
      </c>
      <c r="DG23" s="90">
        <f t="shared" si="7"/>
        <v>0.55382857142857145</v>
      </c>
      <c r="DH23" s="90">
        <f t="shared" si="8"/>
        <v>1.0000100000000001</v>
      </c>
      <c r="DI23" s="91"/>
      <c r="DJ23" s="90">
        <f t="shared" si="9"/>
        <v>0.45375396825396824</v>
      </c>
      <c r="DK23" s="90">
        <f t="shared" si="10"/>
        <v>0.66667333333333334</v>
      </c>
      <c r="DL23" s="90">
        <f t="shared" si="11"/>
        <v>0.55382857142857145</v>
      </c>
      <c r="DM23" s="90">
        <f t="shared" si="12"/>
        <v>1.0000100000000001</v>
      </c>
      <c r="DN23" s="90">
        <f t="shared" si="13"/>
        <v>0.55382857142857145</v>
      </c>
      <c r="DO23" s="90">
        <f t="shared" si="14"/>
        <v>0.55382857142857145</v>
      </c>
      <c r="DP23" s="90">
        <f t="shared" si="15"/>
        <v>0.55382857142857145</v>
      </c>
      <c r="DQ23" s="110">
        <v>1.0000100000000001</v>
      </c>
    </row>
    <row r="24" spans="1:121" s="38" customFormat="1" ht="162.75" hidden="1" customHeight="1" x14ac:dyDescent="0.2">
      <c r="A24" s="93" t="s">
        <v>293</v>
      </c>
      <c r="B24" s="89" t="s">
        <v>294</v>
      </c>
      <c r="C24" s="89"/>
      <c r="D24" s="89"/>
      <c r="E24" s="89"/>
      <c r="F24" s="89"/>
      <c r="G24" s="89"/>
      <c r="H24" s="94" t="s">
        <v>312</v>
      </c>
      <c r="I24" s="94" t="s">
        <v>313</v>
      </c>
      <c r="J24" s="94" t="s">
        <v>314</v>
      </c>
      <c r="K24" s="94" t="s">
        <v>315</v>
      </c>
      <c r="L24" s="89" t="s">
        <v>128</v>
      </c>
      <c r="M24" s="89" t="s">
        <v>93</v>
      </c>
      <c r="N24" s="95">
        <v>78030</v>
      </c>
      <c r="O24" s="95">
        <v>60000</v>
      </c>
      <c r="P24" s="95">
        <v>60000</v>
      </c>
      <c r="Q24" s="95">
        <v>60000</v>
      </c>
      <c r="R24" s="95">
        <v>60000</v>
      </c>
      <c r="S24" s="95">
        <v>240000</v>
      </c>
      <c r="T24" s="89" t="s">
        <v>95</v>
      </c>
      <c r="U24" s="95">
        <v>86250</v>
      </c>
      <c r="V24" s="95">
        <v>20208</v>
      </c>
      <c r="W24" s="95">
        <v>46158</v>
      </c>
      <c r="X24" s="95">
        <v>79957</v>
      </c>
      <c r="Y24" s="96">
        <v>104006</v>
      </c>
      <c r="Z24" s="96">
        <v>104006</v>
      </c>
      <c r="AA24" s="96">
        <v>20019</v>
      </c>
      <c r="AB24" s="137">
        <v>42859</v>
      </c>
      <c r="AC24" s="137">
        <v>26292</v>
      </c>
      <c r="AD24" s="137">
        <v>21718</v>
      </c>
      <c r="AE24" s="137">
        <v>110888</v>
      </c>
      <c r="AF24" s="265">
        <v>22622</v>
      </c>
      <c r="AG24" s="137">
        <v>25824</v>
      </c>
      <c r="AH24" s="138"/>
      <c r="AI24" s="138"/>
      <c r="AJ24" s="278">
        <v>48446</v>
      </c>
      <c r="AK24" s="138">
        <v>349590</v>
      </c>
      <c r="AL24" s="117" t="s">
        <v>316</v>
      </c>
      <c r="AM24" s="117" t="s">
        <v>317</v>
      </c>
      <c r="AN24" s="117" t="s">
        <v>318</v>
      </c>
      <c r="AO24" s="117" t="s">
        <v>319</v>
      </c>
      <c r="AP24" s="117" t="s">
        <v>320</v>
      </c>
      <c r="AQ24" s="101" t="s">
        <v>321</v>
      </c>
      <c r="AR24" s="117" t="s">
        <v>982</v>
      </c>
      <c r="AS24" s="75"/>
      <c r="AT24" s="75"/>
      <c r="AU24" s="75"/>
      <c r="AV24" s="75"/>
      <c r="AW24" s="180">
        <f t="shared" si="16"/>
        <v>0.80743333333333334</v>
      </c>
      <c r="AX24" s="409">
        <f t="shared" si="17"/>
        <v>1.0000100000000001</v>
      </c>
      <c r="AY24" s="171" t="s">
        <v>322</v>
      </c>
      <c r="AZ24" s="102" t="s">
        <v>323</v>
      </c>
      <c r="BA24" s="94" t="s">
        <v>315</v>
      </c>
      <c r="BB24" s="89" t="s">
        <v>124</v>
      </c>
      <c r="BC24" s="89" t="s">
        <v>93</v>
      </c>
      <c r="BD24" s="95">
        <v>78030</v>
      </c>
      <c r="BE24" s="95" t="s">
        <v>95</v>
      </c>
      <c r="BF24" s="88">
        <v>43466</v>
      </c>
      <c r="BG24" s="88">
        <v>44926</v>
      </c>
      <c r="BH24" s="139">
        <v>60000</v>
      </c>
      <c r="BI24" s="95">
        <v>60000</v>
      </c>
      <c r="BJ24" s="139">
        <v>60000</v>
      </c>
      <c r="BK24" s="139">
        <v>60000</v>
      </c>
      <c r="BL24" s="95">
        <v>240000</v>
      </c>
      <c r="BM24" s="95">
        <v>86250</v>
      </c>
      <c r="BN24" s="95">
        <v>20208</v>
      </c>
      <c r="BO24" s="95">
        <v>46158</v>
      </c>
      <c r="BP24" s="95">
        <v>79957</v>
      </c>
      <c r="BQ24" s="96">
        <v>104006</v>
      </c>
      <c r="BR24" s="96">
        <v>104006</v>
      </c>
      <c r="BS24" s="96">
        <v>20019</v>
      </c>
      <c r="BT24" s="137">
        <v>42859</v>
      </c>
      <c r="BU24" s="137">
        <v>26292</v>
      </c>
      <c r="BV24" s="137">
        <v>21718</v>
      </c>
      <c r="BW24" s="137">
        <v>110888</v>
      </c>
      <c r="BX24" s="137">
        <v>22622</v>
      </c>
      <c r="BY24" s="137">
        <v>25824</v>
      </c>
      <c r="BZ24" s="138"/>
      <c r="CA24" s="138"/>
      <c r="CB24" s="138">
        <v>48446</v>
      </c>
      <c r="CC24" s="151">
        <v>349590</v>
      </c>
      <c r="CD24" s="100" t="s">
        <v>316</v>
      </c>
      <c r="CE24" s="100" t="s">
        <v>317</v>
      </c>
      <c r="CF24" s="117" t="s">
        <v>318</v>
      </c>
      <c r="CG24" s="104" t="s">
        <v>319</v>
      </c>
      <c r="CH24" s="100" t="s">
        <v>324</v>
      </c>
      <c r="CI24" s="101" t="s">
        <v>321</v>
      </c>
      <c r="CJ24" s="104" t="s">
        <v>982</v>
      </c>
      <c r="CK24" s="105"/>
      <c r="CL24" s="105"/>
      <c r="CM24" s="105"/>
      <c r="CN24" s="75"/>
      <c r="CO24" s="125" t="s">
        <v>983</v>
      </c>
      <c r="CP24" s="125" t="s">
        <v>983</v>
      </c>
      <c r="CQ24" s="125" t="s">
        <v>983</v>
      </c>
      <c r="CR24" s="107" t="e">
        <f t="shared" si="20"/>
        <v>#VALUE!</v>
      </c>
      <c r="CS24" s="415" t="e">
        <f t="shared" si="21"/>
        <v>#VALUE!</v>
      </c>
      <c r="CT24" s="405">
        <f t="shared" si="18"/>
        <v>0.80743333333333334</v>
      </c>
      <c r="CU24" s="406">
        <f t="shared" si="19"/>
        <v>1.0000100000000001</v>
      </c>
      <c r="CV24" s="108"/>
      <c r="CW24" s="109"/>
      <c r="CX24" s="87"/>
      <c r="CY24" s="88">
        <v>44742</v>
      </c>
      <c r="CZ24" s="89" t="s">
        <v>325</v>
      </c>
      <c r="DA24" s="89" t="s">
        <v>313</v>
      </c>
      <c r="DB24" s="89" t="s">
        <v>326</v>
      </c>
      <c r="DC24" s="89" t="s">
        <v>128</v>
      </c>
      <c r="DD24" s="89" t="s">
        <v>124</v>
      </c>
      <c r="DE24" s="90">
        <f t="shared" si="22"/>
        <v>0.26914444444444446</v>
      </c>
      <c r="DF24" s="90">
        <f t="shared" si="6"/>
        <v>0.20185833333333333</v>
      </c>
      <c r="DG24" s="90">
        <f t="shared" si="7"/>
        <v>0.80743333333333334</v>
      </c>
      <c r="DH24" s="90">
        <f t="shared" si="8"/>
        <v>1.0000100000000001</v>
      </c>
      <c r="DI24" s="91"/>
      <c r="DJ24" s="90">
        <f t="shared" si="9"/>
        <v>0.45375396825396824</v>
      </c>
      <c r="DK24" s="90">
        <f t="shared" si="10"/>
        <v>0.66667333333333334</v>
      </c>
      <c r="DL24" s="90">
        <f t="shared" si="11"/>
        <v>0.80743333333333334</v>
      </c>
      <c r="DM24" s="90">
        <f t="shared" si="12"/>
        <v>1.0000100000000001</v>
      </c>
      <c r="DN24" s="90">
        <f t="shared" si="13"/>
        <v>0.80743333333333334</v>
      </c>
      <c r="DO24" s="90">
        <f t="shared" si="14"/>
        <v>0.80743333333333334</v>
      </c>
      <c r="DP24" s="90">
        <f t="shared" si="15"/>
        <v>0.80743333333333334</v>
      </c>
      <c r="DQ24" s="110">
        <v>1.0000100000000001</v>
      </c>
    </row>
    <row r="25" spans="1:121" s="38" customFormat="1" ht="162.75" hidden="1" customHeight="1" x14ac:dyDescent="0.2">
      <c r="A25" s="93" t="s">
        <v>293</v>
      </c>
      <c r="B25" s="89" t="s">
        <v>294</v>
      </c>
      <c r="C25" s="89"/>
      <c r="D25" s="89"/>
      <c r="E25" s="89"/>
      <c r="F25" s="89"/>
      <c r="G25" s="89"/>
      <c r="H25" s="136" t="s">
        <v>327</v>
      </c>
      <c r="I25" s="94" t="s">
        <v>328</v>
      </c>
      <c r="J25" s="94" t="s">
        <v>329</v>
      </c>
      <c r="K25" s="94" t="s">
        <v>330</v>
      </c>
      <c r="L25" s="89" t="s">
        <v>128</v>
      </c>
      <c r="M25" s="89" t="s">
        <v>93</v>
      </c>
      <c r="N25" s="95" t="s">
        <v>94</v>
      </c>
      <c r="O25" s="140">
        <v>0.14285714285714285</v>
      </c>
      <c r="P25" s="140">
        <v>0.2857142857142857</v>
      </c>
      <c r="Q25" s="140">
        <v>0.42857142857142855</v>
      </c>
      <c r="R25" s="140">
        <v>0.14285714285714285</v>
      </c>
      <c r="S25" s="141">
        <v>1</v>
      </c>
      <c r="T25" s="89" t="s">
        <v>129</v>
      </c>
      <c r="U25" s="142">
        <v>0.14000000000000001</v>
      </c>
      <c r="V25" s="142">
        <v>0</v>
      </c>
      <c r="W25" s="142">
        <v>0.14000000000000001</v>
      </c>
      <c r="X25" s="142">
        <v>0</v>
      </c>
      <c r="Y25" s="142">
        <v>0.14000000000000001</v>
      </c>
      <c r="Z25" s="142">
        <v>0.28000000000000003</v>
      </c>
      <c r="AA25" s="142">
        <v>0</v>
      </c>
      <c r="AB25" s="143">
        <v>0.12040000000000001</v>
      </c>
      <c r="AC25" s="142"/>
      <c r="AD25" s="144"/>
      <c r="AE25" s="143">
        <v>0.12040000000000001</v>
      </c>
      <c r="AF25" s="266">
        <v>0</v>
      </c>
      <c r="AG25" s="143">
        <v>0</v>
      </c>
      <c r="AH25" s="145"/>
      <c r="AI25" s="145"/>
      <c r="AJ25" s="279">
        <v>0</v>
      </c>
      <c r="AK25" s="280">
        <v>0.54039999999999999</v>
      </c>
      <c r="AL25" s="117" t="s">
        <v>331</v>
      </c>
      <c r="AM25" s="117"/>
      <c r="AN25" s="117" t="s">
        <v>332</v>
      </c>
      <c r="AO25" s="117" t="s">
        <v>333</v>
      </c>
      <c r="AP25" s="117" t="s">
        <v>333</v>
      </c>
      <c r="AQ25" s="101" t="s">
        <v>334</v>
      </c>
      <c r="AR25" s="117" t="s">
        <v>984</v>
      </c>
      <c r="AS25" s="75"/>
      <c r="AT25" s="75"/>
      <c r="AU25" s="75"/>
      <c r="AV25" s="75"/>
      <c r="AW25" s="180">
        <f t="shared" si="16"/>
        <v>0</v>
      </c>
      <c r="AX25" s="409">
        <f t="shared" si="17"/>
        <v>0.54039999999999999</v>
      </c>
      <c r="AY25" s="171" t="s">
        <v>335</v>
      </c>
      <c r="AZ25" s="102" t="s">
        <v>336</v>
      </c>
      <c r="BA25" s="94" t="s">
        <v>337</v>
      </c>
      <c r="BB25" s="89" t="s">
        <v>124</v>
      </c>
      <c r="BC25" s="89" t="s">
        <v>93</v>
      </c>
      <c r="BD25" s="103" t="s">
        <v>94</v>
      </c>
      <c r="BE25" s="89" t="s">
        <v>338</v>
      </c>
      <c r="BF25" s="88">
        <v>43466</v>
      </c>
      <c r="BG25" s="88">
        <v>44926</v>
      </c>
      <c r="BH25" s="140">
        <v>0.14285714285714285</v>
      </c>
      <c r="BI25" s="140">
        <v>0.2857142857142857</v>
      </c>
      <c r="BJ25" s="140">
        <v>0.42857142857142855</v>
      </c>
      <c r="BK25" s="140">
        <v>0.14285714285714285</v>
      </c>
      <c r="BL25" s="141">
        <v>1</v>
      </c>
      <c r="BM25" s="96">
        <v>0</v>
      </c>
      <c r="BN25" s="96">
        <v>0</v>
      </c>
      <c r="BO25" s="96">
        <v>0</v>
      </c>
      <c r="BP25" s="96">
        <v>0</v>
      </c>
      <c r="BQ25" s="96">
        <v>0</v>
      </c>
      <c r="BR25" s="96">
        <v>0</v>
      </c>
      <c r="BS25" s="96"/>
      <c r="BT25" s="107"/>
      <c r="BU25" s="128"/>
      <c r="BV25" s="128"/>
      <c r="BW25" s="107" t="s">
        <v>94</v>
      </c>
      <c r="BX25" s="107">
        <v>0</v>
      </c>
      <c r="BY25" s="107">
        <v>0</v>
      </c>
      <c r="BZ25" s="129"/>
      <c r="CA25" s="129"/>
      <c r="CB25" s="129">
        <v>0</v>
      </c>
      <c r="CC25" s="129" t="s">
        <v>339</v>
      </c>
      <c r="CD25" s="100"/>
      <c r="CE25" s="100"/>
      <c r="CF25" s="102" t="s">
        <v>340</v>
      </c>
      <c r="CG25" s="104" t="s">
        <v>341</v>
      </c>
      <c r="CH25" s="100" t="s">
        <v>342</v>
      </c>
      <c r="CI25" s="101" t="s">
        <v>334</v>
      </c>
      <c r="CJ25" s="130" t="s">
        <v>984</v>
      </c>
      <c r="CK25" s="75"/>
      <c r="CL25" s="75"/>
      <c r="CM25" s="75"/>
      <c r="CN25" s="75"/>
      <c r="CO25" s="125" t="s">
        <v>985</v>
      </c>
      <c r="CP25" s="125" t="s">
        <v>985</v>
      </c>
      <c r="CQ25" s="125" t="s">
        <v>985</v>
      </c>
      <c r="CR25" s="107" t="e">
        <f t="shared" si="20"/>
        <v>#VALUE!</v>
      </c>
      <c r="CS25" s="415" t="e">
        <f t="shared" si="21"/>
        <v>#VALUE!</v>
      </c>
      <c r="CT25" s="405">
        <f t="shared" si="18"/>
        <v>0</v>
      </c>
      <c r="CU25" s="406" t="s">
        <v>339</v>
      </c>
      <c r="CV25" s="108"/>
      <c r="CW25" s="109" t="s">
        <v>343</v>
      </c>
      <c r="CX25" s="87"/>
      <c r="CY25" s="88">
        <v>44742</v>
      </c>
      <c r="CZ25" s="89" t="s">
        <v>344</v>
      </c>
      <c r="DA25" s="89" t="s">
        <v>345</v>
      </c>
      <c r="DB25" s="89" t="s">
        <v>346</v>
      </c>
      <c r="DC25" s="89" t="s">
        <v>128</v>
      </c>
      <c r="DD25" s="89" t="s">
        <v>124</v>
      </c>
      <c r="DE25" s="90">
        <f t="shared" si="22"/>
        <v>0</v>
      </c>
      <c r="DF25" s="90">
        <f t="shared" si="6"/>
        <v>0</v>
      </c>
      <c r="DG25" s="90">
        <f t="shared" si="7"/>
        <v>0</v>
      </c>
      <c r="DH25" s="90">
        <f t="shared" si="8"/>
        <v>0</v>
      </c>
      <c r="DI25" s="91"/>
      <c r="DJ25" s="90">
        <f t="shared" si="9"/>
        <v>0.45375396825396824</v>
      </c>
      <c r="DK25" s="90">
        <f t="shared" si="10"/>
        <v>0.66667333333333334</v>
      </c>
      <c r="DL25" s="90">
        <f t="shared" si="11"/>
        <v>0</v>
      </c>
      <c r="DM25" s="90">
        <f t="shared" si="12"/>
        <v>0</v>
      </c>
      <c r="DN25" s="90">
        <f t="shared" si="13"/>
        <v>0</v>
      </c>
      <c r="DO25" s="90">
        <f t="shared" si="14"/>
        <v>0</v>
      </c>
      <c r="DP25" s="90">
        <f t="shared" si="15"/>
        <v>0</v>
      </c>
      <c r="DQ25" s="110"/>
    </row>
    <row r="26" spans="1:121" s="38" customFormat="1" ht="86.1" hidden="1" customHeight="1" x14ac:dyDescent="0.2">
      <c r="A26" s="93" t="s">
        <v>347</v>
      </c>
      <c r="B26" s="89" t="s">
        <v>348</v>
      </c>
      <c r="C26" s="89" t="s">
        <v>349</v>
      </c>
      <c r="D26" s="89" t="s">
        <v>86</v>
      </c>
      <c r="E26" s="89" t="s">
        <v>350</v>
      </c>
      <c r="F26" s="89" t="s">
        <v>86</v>
      </c>
      <c r="G26" s="89" t="s">
        <v>351</v>
      </c>
      <c r="H26" s="94" t="s">
        <v>312</v>
      </c>
      <c r="I26" s="94" t="s">
        <v>352</v>
      </c>
      <c r="J26" s="94" t="s">
        <v>353</v>
      </c>
      <c r="K26" s="94" t="s">
        <v>354</v>
      </c>
      <c r="L26" s="89" t="s">
        <v>128</v>
      </c>
      <c r="M26" s="89" t="s">
        <v>355</v>
      </c>
      <c r="N26" s="95">
        <v>2</v>
      </c>
      <c r="O26" s="96">
        <v>0</v>
      </c>
      <c r="P26" s="95">
        <v>3</v>
      </c>
      <c r="Q26" s="95">
        <v>6</v>
      </c>
      <c r="R26" s="95">
        <v>10</v>
      </c>
      <c r="S26" s="95">
        <v>10</v>
      </c>
      <c r="T26" s="89" t="s">
        <v>95</v>
      </c>
      <c r="U26" s="96"/>
      <c r="V26" s="96">
        <v>0</v>
      </c>
      <c r="W26" s="89">
        <v>3</v>
      </c>
      <c r="X26" s="146">
        <v>3</v>
      </c>
      <c r="Y26" s="146">
        <v>4</v>
      </c>
      <c r="Z26" s="146">
        <v>4</v>
      </c>
      <c r="AA26" s="146">
        <v>4</v>
      </c>
      <c r="AB26" s="132">
        <v>1</v>
      </c>
      <c r="AC26" s="146"/>
      <c r="AD26" s="146">
        <v>5</v>
      </c>
      <c r="AE26" s="132">
        <v>5</v>
      </c>
      <c r="AF26" s="263">
        <v>0</v>
      </c>
      <c r="AG26" s="132">
        <v>1</v>
      </c>
      <c r="AH26" s="147"/>
      <c r="AI26" s="147"/>
      <c r="AJ26" s="134">
        <v>1</v>
      </c>
      <c r="AK26" s="71">
        <f>AE26</f>
        <v>5</v>
      </c>
      <c r="AL26" s="117" t="s">
        <v>356</v>
      </c>
      <c r="AM26" s="117" t="s">
        <v>357</v>
      </c>
      <c r="AN26" s="148" t="s">
        <v>358</v>
      </c>
      <c r="AO26" s="117" t="s">
        <v>359</v>
      </c>
      <c r="AP26" s="117" t="s">
        <v>360</v>
      </c>
      <c r="AQ26" s="101" t="s">
        <v>361</v>
      </c>
      <c r="AR26" s="117" t="s">
        <v>972</v>
      </c>
      <c r="AS26" s="75"/>
      <c r="AT26" s="75"/>
      <c r="AU26" s="75"/>
      <c r="AV26" s="75"/>
      <c r="AW26" s="180">
        <f t="shared" si="16"/>
        <v>0.1</v>
      </c>
      <c r="AX26" s="409">
        <f t="shared" si="17"/>
        <v>0.5</v>
      </c>
      <c r="AY26" s="171" t="s">
        <v>362</v>
      </c>
      <c r="AZ26" s="102" t="s">
        <v>363</v>
      </c>
      <c r="BA26" s="94" t="s">
        <v>364</v>
      </c>
      <c r="BB26" s="89" t="s">
        <v>105</v>
      </c>
      <c r="BC26" s="89" t="s">
        <v>355</v>
      </c>
      <c r="BD26" s="95">
        <v>2</v>
      </c>
      <c r="BE26" s="89" t="s">
        <v>365</v>
      </c>
      <c r="BF26" s="88">
        <v>43831</v>
      </c>
      <c r="BG26" s="88">
        <v>44926</v>
      </c>
      <c r="BH26" s="96">
        <v>0</v>
      </c>
      <c r="BI26" s="149">
        <v>3</v>
      </c>
      <c r="BJ26" s="149">
        <v>6</v>
      </c>
      <c r="BK26" s="149">
        <v>10</v>
      </c>
      <c r="BL26" s="149">
        <v>10</v>
      </c>
      <c r="BM26" s="96">
        <v>0</v>
      </c>
      <c r="BN26" s="96">
        <v>0</v>
      </c>
      <c r="BO26" s="89">
        <v>3</v>
      </c>
      <c r="BP26" s="146">
        <v>3</v>
      </c>
      <c r="BQ26" s="146">
        <v>4</v>
      </c>
      <c r="BR26" s="146">
        <v>4</v>
      </c>
      <c r="BS26" s="146">
        <v>4</v>
      </c>
      <c r="BT26" s="146">
        <v>5</v>
      </c>
      <c r="BU26" s="146">
        <v>5</v>
      </c>
      <c r="BV26" s="146">
        <v>5</v>
      </c>
      <c r="BW26" s="146">
        <v>5</v>
      </c>
      <c r="BX26" s="146">
        <v>0</v>
      </c>
      <c r="BY26" s="146">
        <v>18</v>
      </c>
      <c r="BZ26" s="150"/>
      <c r="CA26" s="150"/>
      <c r="CB26" s="150">
        <v>18</v>
      </c>
      <c r="CC26" s="150">
        <f>BW26</f>
        <v>5</v>
      </c>
      <c r="CD26" s="100" t="s">
        <v>356</v>
      </c>
      <c r="CE26" s="100" t="s">
        <v>357</v>
      </c>
      <c r="CF26" s="100" t="s">
        <v>366</v>
      </c>
      <c r="CG26" s="130" t="s">
        <v>359</v>
      </c>
      <c r="CH26" s="117" t="s">
        <v>360</v>
      </c>
      <c r="CI26" s="101" t="s">
        <v>367</v>
      </c>
      <c r="CJ26" s="130" t="s">
        <v>973</v>
      </c>
      <c r="CK26" s="75"/>
      <c r="CL26" s="75"/>
      <c r="CM26" s="75"/>
      <c r="CN26" s="75"/>
      <c r="CO26" s="157" t="s">
        <v>974</v>
      </c>
      <c r="CP26" s="125">
        <v>0</v>
      </c>
      <c r="CQ26" s="125">
        <v>0</v>
      </c>
      <c r="CR26" s="107" t="e">
        <f t="shared" si="20"/>
        <v>#VALUE!</v>
      </c>
      <c r="CS26" s="415" t="e">
        <f t="shared" si="21"/>
        <v>#VALUE!</v>
      </c>
      <c r="CT26" s="405">
        <f t="shared" si="18"/>
        <v>1.0000100000000001</v>
      </c>
      <c r="CU26" s="406">
        <f t="shared" si="19"/>
        <v>0.5</v>
      </c>
      <c r="CV26" s="108"/>
      <c r="CW26" s="109"/>
      <c r="CX26" s="87"/>
      <c r="CY26" s="88">
        <v>44668</v>
      </c>
      <c r="CZ26" s="89" t="s">
        <v>325</v>
      </c>
      <c r="DA26" s="89" t="s">
        <v>352</v>
      </c>
      <c r="DB26" s="89" t="s">
        <v>368</v>
      </c>
      <c r="DC26" s="89" t="s">
        <v>128</v>
      </c>
      <c r="DD26" s="89" t="s">
        <v>105</v>
      </c>
      <c r="DE26" s="90">
        <f t="shared" si="22"/>
        <v>1.6666666666666666E-2</v>
      </c>
      <c r="DF26" s="90">
        <f t="shared" si="6"/>
        <v>2.5000000000000001E-2</v>
      </c>
      <c r="DG26" s="90">
        <f t="shared" si="7"/>
        <v>1.0000100000000001</v>
      </c>
      <c r="DH26" s="90">
        <f t="shared" si="8"/>
        <v>0.5</v>
      </c>
      <c r="DI26" s="91"/>
      <c r="DJ26" s="90">
        <f t="shared" si="9"/>
        <v>0.50000500000000003</v>
      </c>
      <c r="DK26" s="90">
        <f t="shared" si="10"/>
        <v>0.54166666666666663</v>
      </c>
      <c r="DL26" s="90">
        <f t="shared" si="11"/>
        <v>1.0000100000000001</v>
      </c>
      <c r="DM26" s="90">
        <f t="shared" si="12"/>
        <v>0.83333333333333337</v>
      </c>
      <c r="DN26" s="90">
        <f t="shared" si="13"/>
        <v>1.0000100000000001</v>
      </c>
      <c r="DO26" s="90">
        <f t="shared" si="14"/>
        <v>0.1</v>
      </c>
      <c r="DP26" s="90">
        <f t="shared" si="15"/>
        <v>1.0000100000000001</v>
      </c>
      <c r="DQ26" s="110">
        <v>0</v>
      </c>
    </row>
    <row r="27" spans="1:121" s="38" customFormat="1" ht="86.1" hidden="1" customHeight="1" x14ac:dyDescent="0.2">
      <c r="A27" s="93" t="s">
        <v>347</v>
      </c>
      <c r="B27" s="89" t="s">
        <v>348</v>
      </c>
      <c r="C27" s="89" t="s">
        <v>349</v>
      </c>
      <c r="D27" s="89" t="s">
        <v>86</v>
      </c>
      <c r="E27" s="89" t="s">
        <v>350</v>
      </c>
      <c r="F27" s="89" t="s">
        <v>86</v>
      </c>
      <c r="G27" s="89"/>
      <c r="H27" s="94" t="s">
        <v>312</v>
      </c>
      <c r="I27" s="94" t="s">
        <v>369</v>
      </c>
      <c r="J27" s="94" t="s">
        <v>370</v>
      </c>
      <c r="K27" s="94" t="s">
        <v>371</v>
      </c>
      <c r="L27" s="89" t="s">
        <v>92</v>
      </c>
      <c r="M27" s="89" t="s">
        <v>355</v>
      </c>
      <c r="N27" s="137">
        <v>1200</v>
      </c>
      <c r="O27" s="137">
        <v>0</v>
      </c>
      <c r="P27" s="137">
        <v>1200</v>
      </c>
      <c r="Q27" s="137">
        <v>4637</v>
      </c>
      <c r="R27" s="137">
        <v>4637</v>
      </c>
      <c r="S27" s="137">
        <v>4637</v>
      </c>
      <c r="T27" s="89" t="s">
        <v>95</v>
      </c>
      <c r="U27" s="96">
        <v>0</v>
      </c>
      <c r="V27" s="96">
        <v>0</v>
      </c>
      <c r="W27" s="95">
        <v>4637</v>
      </c>
      <c r="X27" s="95">
        <v>4637</v>
      </c>
      <c r="Y27" s="95">
        <v>4637</v>
      </c>
      <c r="Z27" s="95">
        <v>4637</v>
      </c>
      <c r="AA27" s="95">
        <v>4637</v>
      </c>
      <c r="AB27" s="124">
        <v>4637</v>
      </c>
      <c r="AC27" s="95">
        <v>4637</v>
      </c>
      <c r="AD27" s="95">
        <v>4637</v>
      </c>
      <c r="AE27" s="124">
        <v>4637</v>
      </c>
      <c r="AF27" s="99">
        <v>4637</v>
      </c>
      <c r="AG27" s="124">
        <v>4637</v>
      </c>
      <c r="AH27" s="71"/>
      <c r="AI27" s="71"/>
      <c r="AJ27" s="80">
        <v>4637</v>
      </c>
      <c r="AK27" s="71">
        <f>AE27</f>
        <v>4637</v>
      </c>
      <c r="AL27" s="117" t="s">
        <v>372</v>
      </c>
      <c r="AM27" s="117" t="s">
        <v>372</v>
      </c>
      <c r="AN27" s="117"/>
      <c r="AO27" s="117" t="s">
        <v>373</v>
      </c>
      <c r="AP27" s="117" t="s">
        <v>373</v>
      </c>
      <c r="AQ27" s="101" t="s">
        <v>374</v>
      </c>
      <c r="AR27" s="117" t="s">
        <v>975</v>
      </c>
      <c r="AS27" s="75"/>
      <c r="AT27" s="75"/>
      <c r="AU27" s="75"/>
      <c r="AV27" s="75"/>
      <c r="AW27" s="180">
        <f t="shared" si="16"/>
        <v>1</v>
      </c>
      <c r="AX27" s="409">
        <f t="shared" si="17"/>
        <v>1</v>
      </c>
      <c r="AY27" s="171" t="s">
        <v>375</v>
      </c>
      <c r="AZ27" s="102" t="s">
        <v>376</v>
      </c>
      <c r="BA27" s="94" t="s">
        <v>377</v>
      </c>
      <c r="BB27" s="89" t="s">
        <v>105</v>
      </c>
      <c r="BC27" s="89" t="s">
        <v>355</v>
      </c>
      <c r="BD27" s="149">
        <v>1200</v>
      </c>
      <c r="BE27" s="89" t="s">
        <v>365</v>
      </c>
      <c r="BF27" s="88">
        <v>43831</v>
      </c>
      <c r="BG27" s="88">
        <v>44926</v>
      </c>
      <c r="BH27" s="96">
        <v>0</v>
      </c>
      <c r="BI27" s="95">
        <v>1200</v>
      </c>
      <c r="BJ27" s="95">
        <v>4637</v>
      </c>
      <c r="BK27" s="95">
        <v>4637</v>
      </c>
      <c r="BL27" s="95">
        <v>4637</v>
      </c>
      <c r="BM27" s="96">
        <v>0</v>
      </c>
      <c r="BN27" s="96">
        <v>0</v>
      </c>
      <c r="BO27" s="95">
        <v>4637</v>
      </c>
      <c r="BP27" s="95">
        <v>4637</v>
      </c>
      <c r="BQ27" s="95">
        <v>4637</v>
      </c>
      <c r="BR27" s="95">
        <v>4637</v>
      </c>
      <c r="BS27" s="95">
        <v>4637</v>
      </c>
      <c r="BT27" s="95">
        <v>4637</v>
      </c>
      <c r="BU27" s="95">
        <v>4637</v>
      </c>
      <c r="BV27" s="95">
        <v>4637</v>
      </c>
      <c r="BW27" s="95">
        <v>4637</v>
      </c>
      <c r="BX27" s="95">
        <v>4637</v>
      </c>
      <c r="BY27" s="95">
        <v>4637</v>
      </c>
      <c r="BZ27" s="151"/>
      <c r="CA27" s="151"/>
      <c r="CB27" s="151">
        <v>4637</v>
      </c>
      <c r="CC27" s="151">
        <v>4637</v>
      </c>
      <c r="CD27" s="100" t="s">
        <v>372</v>
      </c>
      <c r="CE27" s="100"/>
      <c r="CF27" s="100" t="s">
        <v>378</v>
      </c>
      <c r="CG27" s="104" t="s">
        <v>379</v>
      </c>
      <c r="CH27" s="100" t="s">
        <v>379</v>
      </c>
      <c r="CI27" s="101" t="s">
        <v>380</v>
      </c>
      <c r="CJ27" s="104" t="s">
        <v>975</v>
      </c>
      <c r="CK27" s="105"/>
      <c r="CL27" s="105"/>
      <c r="CM27" s="105"/>
      <c r="CN27" s="75"/>
      <c r="CO27" s="157" t="s">
        <v>974</v>
      </c>
      <c r="CP27" s="125">
        <v>0</v>
      </c>
      <c r="CQ27" s="125">
        <v>0</v>
      </c>
      <c r="CR27" s="107" t="e">
        <f t="shared" si="20"/>
        <v>#VALUE!</v>
      </c>
      <c r="CS27" s="415" t="e">
        <f t="shared" si="21"/>
        <v>#VALUE!</v>
      </c>
      <c r="CT27" s="405">
        <f t="shared" si="18"/>
        <v>1</v>
      </c>
      <c r="CU27" s="406">
        <f t="shared" si="19"/>
        <v>1</v>
      </c>
      <c r="CV27" s="108"/>
      <c r="CW27" s="109"/>
      <c r="CX27" s="87"/>
      <c r="CY27" s="88">
        <v>44669</v>
      </c>
      <c r="CZ27" s="89" t="s">
        <v>325</v>
      </c>
      <c r="DA27" s="89" t="s">
        <v>381</v>
      </c>
      <c r="DB27" s="89" t="s">
        <v>382</v>
      </c>
      <c r="DC27" s="89" t="s">
        <v>92</v>
      </c>
      <c r="DD27" s="89" t="s">
        <v>105</v>
      </c>
      <c r="DE27" s="90" t="str">
        <f t="shared" si="22"/>
        <v/>
      </c>
      <c r="DF27" s="90">
        <f t="shared" si="6"/>
        <v>0.25</v>
      </c>
      <c r="DG27" s="90">
        <f t="shared" si="7"/>
        <v>0.5</v>
      </c>
      <c r="DH27" s="90">
        <f t="shared" si="8"/>
        <v>0.5</v>
      </c>
      <c r="DI27" s="91"/>
      <c r="DJ27" s="90">
        <f t="shared" si="9"/>
        <v>0.50000500000000003</v>
      </c>
      <c r="DK27" s="90">
        <f t="shared" si="10"/>
        <v>0.54166666666666663</v>
      </c>
      <c r="DL27" s="90">
        <f t="shared" si="11"/>
        <v>1.0000100000000001</v>
      </c>
      <c r="DM27" s="90">
        <f t="shared" si="12"/>
        <v>0.83333333333333337</v>
      </c>
      <c r="DN27" s="90">
        <f t="shared" si="13"/>
        <v>1</v>
      </c>
      <c r="DO27" s="90">
        <f t="shared" si="14"/>
        <v>1</v>
      </c>
      <c r="DP27" s="90">
        <f t="shared" si="15"/>
        <v>1</v>
      </c>
      <c r="DQ27" s="110">
        <v>1</v>
      </c>
    </row>
    <row r="28" spans="1:121" s="38" customFormat="1" ht="86.1" hidden="1" customHeight="1" x14ac:dyDescent="0.2">
      <c r="A28" s="93" t="s">
        <v>347</v>
      </c>
      <c r="B28" s="89" t="s">
        <v>348</v>
      </c>
      <c r="C28" s="89" t="s">
        <v>349</v>
      </c>
      <c r="D28" s="89" t="s">
        <v>86</v>
      </c>
      <c r="E28" s="89" t="s">
        <v>350</v>
      </c>
      <c r="F28" s="89" t="s">
        <v>86</v>
      </c>
      <c r="G28" s="89"/>
      <c r="H28" s="94" t="s">
        <v>312</v>
      </c>
      <c r="I28" s="94" t="s">
        <v>369</v>
      </c>
      <c r="J28" s="94" t="s">
        <v>370</v>
      </c>
      <c r="K28" s="94" t="s">
        <v>371</v>
      </c>
      <c r="L28" s="89" t="s">
        <v>92</v>
      </c>
      <c r="M28" s="89" t="s">
        <v>355</v>
      </c>
      <c r="N28" s="95">
        <v>1200</v>
      </c>
      <c r="O28" s="96">
        <v>0</v>
      </c>
      <c r="P28" s="137">
        <v>1200</v>
      </c>
      <c r="Q28" s="137">
        <v>4637</v>
      </c>
      <c r="R28" s="137">
        <v>4637</v>
      </c>
      <c r="S28" s="95">
        <v>4637</v>
      </c>
      <c r="T28" s="89" t="s">
        <v>95</v>
      </c>
      <c r="U28" s="96"/>
      <c r="V28" s="96"/>
      <c r="W28" s="95"/>
      <c r="X28" s="95"/>
      <c r="Y28" s="95"/>
      <c r="Z28" s="95"/>
      <c r="AA28" s="107"/>
      <c r="AB28" s="152"/>
      <c r="AC28" s="107"/>
      <c r="AD28" s="107"/>
      <c r="AE28" s="152"/>
      <c r="AF28" s="99"/>
      <c r="AG28" s="99"/>
      <c r="AH28" s="152"/>
      <c r="AI28" s="152"/>
      <c r="AJ28" s="152"/>
      <c r="AK28" s="152"/>
      <c r="AL28" s="117"/>
      <c r="AM28" s="117"/>
      <c r="AN28" s="117"/>
      <c r="AO28" s="117"/>
      <c r="AP28" s="117"/>
      <c r="AQ28" s="101"/>
      <c r="AR28" s="101"/>
      <c r="AS28" s="101"/>
      <c r="AT28" s="101"/>
      <c r="AU28" s="101"/>
      <c r="AV28" s="101"/>
      <c r="AW28" s="180" t="str">
        <f t="shared" si="16"/>
        <v>No requiere reporte</v>
      </c>
      <c r="AX28" s="410" t="str">
        <f t="shared" si="17"/>
        <v>No requiere reporte</v>
      </c>
      <c r="AY28" s="171" t="s">
        <v>383</v>
      </c>
      <c r="AZ28" s="102" t="s">
        <v>384</v>
      </c>
      <c r="BA28" s="94" t="s">
        <v>385</v>
      </c>
      <c r="BB28" s="89" t="s">
        <v>105</v>
      </c>
      <c r="BC28" s="89" t="s">
        <v>139</v>
      </c>
      <c r="BD28" s="107">
        <v>0.26</v>
      </c>
      <c r="BE28" s="89" t="s">
        <v>338</v>
      </c>
      <c r="BF28" s="88">
        <v>43831</v>
      </c>
      <c r="BG28" s="88">
        <v>44926</v>
      </c>
      <c r="BH28" s="111">
        <v>0</v>
      </c>
      <c r="BI28" s="111">
        <v>1</v>
      </c>
      <c r="BJ28" s="111">
        <v>1</v>
      </c>
      <c r="BK28" s="111">
        <v>1</v>
      </c>
      <c r="BL28" s="111">
        <v>1</v>
      </c>
      <c r="BM28" s="111">
        <v>0</v>
      </c>
      <c r="BN28" s="111">
        <v>0</v>
      </c>
      <c r="BO28" s="111">
        <v>1</v>
      </c>
      <c r="BP28" s="111">
        <v>1</v>
      </c>
      <c r="BQ28" s="111">
        <v>1</v>
      </c>
      <c r="BR28" s="111">
        <v>1</v>
      </c>
      <c r="BS28" s="107">
        <v>1</v>
      </c>
      <c r="BT28" s="107">
        <v>1</v>
      </c>
      <c r="BU28" s="107">
        <v>1</v>
      </c>
      <c r="BV28" s="107">
        <v>1</v>
      </c>
      <c r="BW28" s="107">
        <v>1</v>
      </c>
      <c r="BX28" s="107">
        <v>1</v>
      </c>
      <c r="BY28" s="107">
        <v>1</v>
      </c>
      <c r="BZ28" s="129"/>
      <c r="CA28" s="129"/>
      <c r="CB28" s="129">
        <v>1</v>
      </c>
      <c r="CC28" s="129">
        <v>1</v>
      </c>
      <c r="CD28" s="100" t="s">
        <v>386</v>
      </c>
      <c r="CE28" s="100"/>
      <c r="CF28" s="100" t="s">
        <v>387</v>
      </c>
      <c r="CG28" s="104" t="s">
        <v>379</v>
      </c>
      <c r="CH28" s="100" t="s">
        <v>379</v>
      </c>
      <c r="CI28" s="101" t="s">
        <v>380</v>
      </c>
      <c r="CJ28" s="104" t="s">
        <v>975</v>
      </c>
      <c r="CK28" s="105"/>
      <c r="CL28" s="105"/>
      <c r="CM28" s="105"/>
      <c r="CN28" s="75"/>
      <c r="CO28" s="157" t="s">
        <v>974</v>
      </c>
      <c r="CP28" s="125">
        <v>0</v>
      </c>
      <c r="CQ28" s="125">
        <v>0</v>
      </c>
      <c r="CR28" s="107" t="e">
        <f t="shared" si="20"/>
        <v>#VALUE!</v>
      </c>
      <c r="CS28" s="415" t="e">
        <f t="shared" si="21"/>
        <v>#VALUE!</v>
      </c>
      <c r="CT28" s="405">
        <f t="shared" si="18"/>
        <v>1</v>
      </c>
      <c r="CU28" s="406">
        <f t="shared" si="19"/>
        <v>1</v>
      </c>
      <c r="CV28" s="108"/>
      <c r="CW28" s="109"/>
      <c r="CX28" s="87"/>
      <c r="CY28" s="88">
        <v>44670</v>
      </c>
      <c r="CZ28" s="89" t="s">
        <v>325</v>
      </c>
      <c r="DA28" s="89" t="s">
        <v>381</v>
      </c>
      <c r="DB28" s="89" t="s">
        <v>383</v>
      </c>
      <c r="DC28" s="89" t="s">
        <v>92</v>
      </c>
      <c r="DD28" s="89" t="s">
        <v>105</v>
      </c>
      <c r="DE28" s="90" t="str">
        <f t="shared" si="22"/>
        <v/>
      </c>
      <c r="DF28" s="90" t="str">
        <f t="shared" si="6"/>
        <v/>
      </c>
      <c r="DG28" s="90">
        <f t="shared" si="7"/>
        <v>0.5</v>
      </c>
      <c r="DH28" s="90">
        <f t="shared" si="8"/>
        <v>0.5</v>
      </c>
      <c r="DI28" s="91"/>
      <c r="DJ28" s="90">
        <f t="shared" si="9"/>
        <v>0.50000500000000003</v>
      </c>
      <c r="DK28" s="90">
        <f t="shared" si="10"/>
        <v>0.54166666666666663</v>
      </c>
      <c r="DL28" s="90">
        <f t="shared" si="11"/>
        <v>1.0000100000000001</v>
      </c>
      <c r="DM28" s="90">
        <f t="shared" si="12"/>
        <v>0.83333333333333337</v>
      </c>
      <c r="DN28" s="90">
        <f t="shared" si="13"/>
        <v>1</v>
      </c>
      <c r="DO28" s="90" t="str">
        <f t="shared" si="14"/>
        <v/>
      </c>
      <c r="DP28" s="90">
        <f t="shared" si="15"/>
        <v>1</v>
      </c>
      <c r="DQ28" s="110">
        <v>1</v>
      </c>
    </row>
    <row r="29" spans="1:121" s="38" customFormat="1" ht="86.1" hidden="1" customHeight="1" x14ac:dyDescent="0.2">
      <c r="A29" s="93" t="s">
        <v>347</v>
      </c>
      <c r="B29" s="89" t="s">
        <v>348</v>
      </c>
      <c r="C29" s="89" t="s">
        <v>388</v>
      </c>
      <c r="D29" s="89" t="s">
        <v>86</v>
      </c>
      <c r="E29" s="89" t="s">
        <v>389</v>
      </c>
      <c r="F29" s="89" t="s">
        <v>86</v>
      </c>
      <c r="G29" s="89"/>
      <c r="H29" s="136" t="s">
        <v>327</v>
      </c>
      <c r="I29" s="94" t="s">
        <v>390</v>
      </c>
      <c r="J29" s="94" t="s">
        <v>391</v>
      </c>
      <c r="K29" s="94" t="s">
        <v>392</v>
      </c>
      <c r="L29" s="89" t="s">
        <v>128</v>
      </c>
      <c r="M29" s="89" t="s">
        <v>355</v>
      </c>
      <c r="N29" s="95" t="s">
        <v>94</v>
      </c>
      <c r="O29" s="96">
        <v>0</v>
      </c>
      <c r="P29" s="95">
        <v>2</v>
      </c>
      <c r="Q29" s="95">
        <v>3</v>
      </c>
      <c r="R29" s="95">
        <v>4</v>
      </c>
      <c r="S29" s="95">
        <v>4</v>
      </c>
      <c r="T29" s="89" t="s">
        <v>95</v>
      </c>
      <c r="U29" s="96">
        <v>0</v>
      </c>
      <c r="V29" s="96">
        <v>0</v>
      </c>
      <c r="W29" s="146">
        <v>2</v>
      </c>
      <c r="X29" s="146">
        <v>2</v>
      </c>
      <c r="Y29" s="146">
        <v>2</v>
      </c>
      <c r="Z29" s="146">
        <v>2</v>
      </c>
      <c r="AA29" s="146">
        <v>2</v>
      </c>
      <c r="AB29" s="132">
        <v>3</v>
      </c>
      <c r="AC29" s="146">
        <v>3</v>
      </c>
      <c r="AD29" s="146">
        <v>3</v>
      </c>
      <c r="AE29" s="132">
        <v>3</v>
      </c>
      <c r="AF29" s="263">
        <v>0</v>
      </c>
      <c r="AG29" s="132">
        <v>0</v>
      </c>
      <c r="AH29" s="147"/>
      <c r="AI29" s="281"/>
      <c r="AJ29" s="134">
        <v>0</v>
      </c>
      <c r="AK29" s="147">
        <f>AE29</f>
        <v>3</v>
      </c>
      <c r="AL29" s="117" t="s">
        <v>393</v>
      </c>
      <c r="AM29" s="117"/>
      <c r="AN29" s="117" t="s">
        <v>394</v>
      </c>
      <c r="AO29" s="117" t="s">
        <v>395</v>
      </c>
      <c r="AP29" s="117" t="s">
        <v>395</v>
      </c>
      <c r="AQ29" s="101" t="s">
        <v>396</v>
      </c>
      <c r="AR29" s="117" t="s">
        <v>976</v>
      </c>
      <c r="AS29" s="75"/>
      <c r="AT29" s="75"/>
      <c r="AU29" s="75"/>
      <c r="AV29" s="75"/>
      <c r="AW29" s="180">
        <f t="shared" si="16"/>
        <v>0</v>
      </c>
      <c r="AX29" s="409">
        <f t="shared" si="17"/>
        <v>0.75</v>
      </c>
      <c r="AY29" s="171" t="s">
        <v>397</v>
      </c>
      <c r="AZ29" s="102" t="s">
        <v>398</v>
      </c>
      <c r="BA29" s="94" t="s">
        <v>399</v>
      </c>
      <c r="BB29" s="89" t="s">
        <v>105</v>
      </c>
      <c r="BC29" s="89" t="s">
        <v>355</v>
      </c>
      <c r="BD29" s="103" t="s">
        <v>94</v>
      </c>
      <c r="BE29" s="89" t="s">
        <v>365</v>
      </c>
      <c r="BF29" s="88">
        <v>43831</v>
      </c>
      <c r="BG29" s="88">
        <v>44926</v>
      </c>
      <c r="BH29" s="96">
        <v>0</v>
      </c>
      <c r="BI29" s="149">
        <v>2</v>
      </c>
      <c r="BJ29" s="149">
        <v>3</v>
      </c>
      <c r="BK29" s="149">
        <v>4</v>
      </c>
      <c r="BL29" s="149">
        <v>4</v>
      </c>
      <c r="BM29" s="96">
        <v>0</v>
      </c>
      <c r="BN29" s="96">
        <v>0</v>
      </c>
      <c r="BO29" s="146">
        <v>2</v>
      </c>
      <c r="BP29" s="146">
        <v>2</v>
      </c>
      <c r="BQ29" s="146">
        <v>2</v>
      </c>
      <c r="BR29" s="146">
        <v>2</v>
      </c>
      <c r="BS29" s="146">
        <v>2</v>
      </c>
      <c r="BT29" s="146">
        <v>3</v>
      </c>
      <c r="BU29" s="146">
        <v>3</v>
      </c>
      <c r="BV29" s="146">
        <v>3</v>
      </c>
      <c r="BW29" s="146">
        <v>3</v>
      </c>
      <c r="BX29" s="146">
        <v>0</v>
      </c>
      <c r="BY29" s="146">
        <v>0</v>
      </c>
      <c r="BZ29" s="150"/>
      <c r="CA29" s="150"/>
      <c r="CB29" s="150">
        <v>0</v>
      </c>
      <c r="CC29" s="150">
        <v>3</v>
      </c>
      <c r="CD29" s="100" t="s">
        <v>393</v>
      </c>
      <c r="CE29" s="100"/>
      <c r="CF29" s="100" t="s">
        <v>394</v>
      </c>
      <c r="CG29" s="130" t="s">
        <v>395</v>
      </c>
      <c r="CH29" s="117" t="s">
        <v>395</v>
      </c>
      <c r="CI29" s="101" t="s">
        <v>400</v>
      </c>
      <c r="CJ29" s="130" t="s">
        <v>976</v>
      </c>
      <c r="CK29" s="75"/>
      <c r="CL29" s="75"/>
      <c r="CM29" s="75"/>
      <c r="CN29" s="75"/>
      <c r="CO29" s="157" t="s">
        <v>974</v>
      </c>
      <c r="CP29" s="125">
        <v>0</v>
      </c>
      <c r="CQ29" s="125">
        <v>0</v>
      </c>
      <c r="CR29" s="107" t="e">
        <f t="shared" si="20"/>
        <v>#VALUE!</v>
      </c>
      <c r="CS29" s="415" t="e">
        <f t="shared" si="21"/>
        <v>#VALUE!</v>
      </c>
      <c r="CT29" s="405">
        <f t="shared" si="18"/>
        <v>0</v>
      </c>
      <c r="CU29" s="406">
        <f t="shared" si="19"/>
        <v>0.75</v>
      </c>
      <c r="CV29" s="108"/>
      <c r="CW29" s="109"/>
      <c r="CX29" s="87"/>
      <c r="CY29" s="88">
        <v>44671</v>
      </c>
      <c r="CZ29" s="89" t="s">
        <v>344</v>
      </c>
      <c r="DA29" s="89" t="s">
        <v>401</v>
      </c>
      <c r="DB29" s="89" t="s">
        <v>402</v>
      </c>
      <c r="DC29" s="89" t="s">
        <v>128</v>
      </c>
      <c r="DD29" s="89" t="s">
        <v>105</v>
      </c>
      <c r="DE29" s="90">
        <f t="shared" si="22"/>
        <v>0</v>
      </c>
      <c r="DF29" s="90">
        <f t="shared" si="6"/>
        <v>0</v>
      </c>
      <c r="DG29" s="90">
        <f t="shared" si="7"/>
        <v>0</v>
      </c>
      <c r="DH29" s="90">
        <f t="shared" si="8"/>
        <v>0.375</v>
      </c>
      <c r="DI29" s="91"/>
      <c r="DJ29" s="90">
        <f t="shared" si="9"/>
        <v>0.50000500000000003</v>
      </c>
      <c r="DK29" s="90">
        <f t="shared" si="10"/>
        <v>0.54166666666666663</v>
      </c>
      <c r="DL29" s="90">
        <f t="shared" si="11"/>
        <v>0</v>
      </c>
      <c r="DM29" s="90">
        <f t="shared" si="12"/>
        <v>0.25</v>
      </c>
      <c r="DN29" s="90">
        <f t="shared" si="13"/>
        <v>0</v>
      </c>
      <c r="DO29" s="90">
        <f t="shared" si="14"/>
        <v>0</v>
      </c>
      <c r="DP29" s="90">
        <f t="shared" si="15"/>
        <v>0</v>
      </c>
      <c r="DQ29" s="110">
        <v>0.75</v>
      </c>
    </row>
    <row r="30" spans="1:121" s="38" customFormat="1" ht="86.1" hidden="1" customHeight="1" x14ac:dyDescent="0.2">
      <c r="A30" s="93" t="s">
        <v>347</v>
      </c>
      <c r="B30" s="89" t="s">
        <v>348</v>
      </c>
      <c r="C30" s="89" t="s">
        <v>388</v>
      </c>
      <c r="D30" s="89" t="s">
        <v>86</v>
      </c>
      <c r="E30" s="89" t="s">
        <v>389</v>
      </c>
      <c r="F30" s="89" t="s">
        <v>86</v>
      </c>
      <c r="G30" s="89"/>
      <c r="H30" s="136" t="s">
        <v>327</v>
      </c>
      <c r="I30" s="94" t="s">
        <v>390</v>
      </c>
      <c r="J30" s="94" t="s">
        <v>391</v>
      </c>
      <c r="K30" s="94" t="s">
        <v>392</v>
      </c>
      <c r="L30" s="89" t="s">
        <v>128</v>
      </c>
      <c r="M30" s="89" t="s">
        <v>355</v>
      </c>
      <c r="N30" s="95" t="s">
        <v>94</v>
      </c>
      <c r="O30" s="96">
        <v>0</v>
      </c>
      <c r="P30" s="95">
        <v>2</v>
      </c>
      <c r="Q30" s="95">
        <v>3</v>
      </c>
      <c r="R30" s="95">
        <v>4</v>
      </c>
      <c r="S30" s="95">
        <v>4</v>
      </c>
      <c r="T30" s="89" t="s">
        <v>95</v>
      </c>
      <c r="U30" s="96"/>
      <c r="V30" s="96"/>
      <c r="W30" s="96"/>
      <c r="X30" s="96"/>
      <c r="Y30" s="96"/>
      <c r="Z30" s="96"/>
      <c r="AA30" s="146"/>
      <c r="AB30" s="152"/>
      <c r="AC30" s="152"/>
      <c r="AD30" s="152"/>
      <c r="AE30" s="152"/>
      <c r="AF30" s="99"/>
      <c r="AG30" s="99"/>
      <c r="AH30" s="152"/>
      <c r="AI30" s="152"/>
      <c r="AJ30" s="152"/>
      <c r="AK30" s="152"/>
      <c r="AL30" s="153"/>
      <c r="AM30" s="153"/>
      <c r="AN30" s="117"/>
      <c r="AO30" s="117"/>
      <c r="AP30" s="117"/>
      <c r="AQ30" s="101"/>
      <c r="AR30" s="101"/>
      <c r="AS30" s="101"/>
      <c r="AT30" s="101"/>
      <c r="AU30" s="101"/>
      <c r="AV30" s="101"/>
      <c r="AW30" s="180" t="str">
        <f t="shared" si="16"/>
        <v>No requiere reporte</v>
      </c>
      <c r="AX30" s="410" t="str">
        <f t="shared" si="17"/>
        <v>No requiere reporte</v>
      </c>
      <c r="AY30" s="171" t="s">
        <v>403</v>
      </c>
      <c r="AZ30" s="102" t="s">
        <v>404</v>
      </c>
      <c r="BA30" s="94" t="s">
        <v>405</v>
      </c>
      <c r="BB30" s="89" t="s">
        <v>124</v>
      </c>
      <c r="BC30" s="89" t="s">
        <v>93</v>
      </c>
      <c r="BD30" s="103" t="s">
        <v>94</v>
      </c>
      <c r="BE30" s="89" t="s">
        <v>365</v>
      </c>
      <c r="BF30" s="88">
        <v>44562</v>
      </c>
      <c r="BG30" s="88">
        <v>44926</v>
      </c>
      <c r="BH30" s="96">
        <v>0</v>
      </c>
      <c r="BI30" s="96">
        <v>0</v>
      </c>
      <c r="BJ30" s="96">
        <v>0</v>
      </c>
      <c r="BK30" s="149">
        <v>1</v>
      </c>
      <c r="BL30" s="149">
        <v>1</v>
      </c>
      <c r="BM30" s="96">
        <v>0</v>
      </c>
      <c r="BN30" s="96">
        <v>0</v>
      </c>
      <c r="BO30" s="96">
        <v>0</v>
      </c>
      <c r="BP30" s="96">
        <v>0</v>
      </c>
      <c r="BQ30" s="96">
        <v>0</v>
      </c>
      <c r="BR30" s="96">
        <v>0</v>
      </c>
      <c r="BS30" s="146">
        <v>0</v>
      </c>
      <c r="BT30" s="132"/>
      <c r="BU30" s="146">
        <v>0</v>
      </c>
      <c r="BV30" s="146">
        <v>0</v>
      </c>
      <c r="BW30" s="132">
        <v>0</v>
      </c>
      <c r="BX30" s="132">
        <v>0</v>
      </c>
      <c r="BY30" s="132">
        <v>0</v>
      </c>
      <c r="BZ30" s="147"/>
      <c r="CA30" s="147"/>
      <c r="CB30" s="147">
        <v>0</v>
      </c>
      <c r="CC30" s="147">
        <v>0</v>
      </c>
      <c r="CD30" s="100" t="s">
        <v>393</v>
      </c>
      <c r="CE30" s="100"/>
      <c r="CF30" s="100" t="s">
        <v>406</v>
      </c>
      <c r="CG30" s="104" t="s">
        <v>407</v>
      </c>
      <c r="CH30" s="100" t="s">
        <v>407</v>
      </c>
      <c r="CI30" s="101" t="s">
        <v>408</v>
      </c>
      <c r="CJ30" s="104" t="s">
        <v>977</v>
      </c>
      <c r="CK30" s="105"/>
      <c r="CL30" s="105"/>
      <c r="CM30" s="105"/>
      <c r="CN30" s="75"/>
      <c r="CO30" s="157" t="s">
        <v>974</v>
      </c>
      <c r="CP30" s="125">
        <v>0</v>
      </c>
      <c r="CQ30" s="125">
        <v>0</v>
      </c>
      <c r="CR30" s="107" t="e">
        <f t="shared" si="20"/>
        <v>#VALUE!</v>
      </c>
      <c r="CS30" s="415" t="e">
        <f t="shared" si="21"/>
        <v>#VALUE!</v>
      </c>
      <c r="CT30" s="405">
        <f t="shared" si="18"/>
        <v>0</v>
      </c>
      <c r="CU30" s="406">
        <f t="shared" si="19"/>
        <v>0</v>
      </c>
      <c r="CV30" s="108"/>
      <c r="CW30" s="109"/>
      <c r="CX30" s="87"/>
      <c r="CY30" s="88">
        <v>44742</v>
      </c>
      <c r="CZ30" s="89" t="s">
        <v>344</v>
      </c>
      <c r="DA30" s="89" t="s">
        <v>401</v>
      </c>
      <c r="DB30" s="89" t="s">
        <v>403</v>
      </c>
      <c r="DC30" s="89" t="s">
        <v>128</v>
      </c>
      <c r="DD30" s="89" t="s">
        <v>124</v>
      </c>
      <c r="DE30" s="90" t="str">
        <f t="shared" si="22"/>
        <v/>
      </c>
      <c r="DF30" s="90" t="str">
        <f t="shared" si="6"/>
        <v/>
      </c>
      <c r="DG30" s="90">
        <f t="shared" si="7"/>
        <v>0</v>
      </c>
      <c r="DH30" s="90">
        <f t="shared" si="8"/>
        <v>0</v>
      </c>
      <c r="DI30" s="91"/>
      <c r="DJ30" s="90">
        <f t="shared" si="9"/>
        <v>0.50000500000000003</v>
      </c>
      <c r="DK30" s="90">
        <f t="shared" si="10"/>
        <v>0.54166666666666663</v>
      </c>
      <c r="DL30" s="90">
        <f t="shared" si="11"/>
        <v>0</v>
      </c>
      <c r="DM30" s="90">
        <f t="shared" si="12"/>
        <v>0.25</v>
      </c>
      <c r="DN30" s="90">
        <f t="shared" si="13"/>
        <v>0</v>
      </c>
      <c r="DO30" s="90" t="str">
        <f t="shared" si="14"/>
        <v/>
      </c>
      <c r="DP30" s="90">
        <f t="shared" si="15"/>
        <v>0</v>
      </c>
      <c r="DQ30" s="110">
        <v>0</v>
      </c>
    </row>
    <row r="31" spans="1:121" s="38" customFormat="1" ht="86.1" hidden="1" customHeight="1" x14ac:dyDescent="0.2">
      <c r="A31" s="93" t="s">
        <v>347</v>
      </c>
      <c r="B31" s="89" t="s">
        <v>348</v>
      </c>
      <c r="C31" s="89" t="s">
        <v>388</v>
      </c>
      <c r="D31" s="89" t="s">
        <v>86</v>
      </c>
      <c r="E31" s="89" t="s">
        <v>389</v>
      </c>
      <c r="F31" s="89" t="s">
        <v>86</v>
      </c>
      <c r="G31" s="89"/>
      <c r="H31" s="136" t="s">
        <v>327</v>
      </c>
      <c r="I31" s="94" t="s">
        <v>409</v>
      </c>
      <c r="J31" s="94" t="s">
        <v>410</v>
      </c>
      <c r="K31" s="94" t="s">
        <v>411</v>
      </c>
      <c r="L31" s="89" t="s">
        <v>128</v>
      </c>
      <c r="M31" s="89" t="s">
        <v>93</v>
      </c>
      <c r="N31" s="95" t="s">
        <v>94</v>
      </c>
      <c r="O31" s="96">
        <v>0</v>
      </c>
      <c r="P31" s="96">
        <v>0</v>
      </c>
      <c r="Q31" s="89">
        <v>1</v>
      </c>
      <c r="R31" s="89">
        <v>1</v>
      </c>
      <c r="S31" s="95">
        <v>2</v>
      </c>
      <c r="T31" s="89" t="s">
        <v>95</v>
      </c>
      <c r="U31" s="96">
        <v>0</v>
      </c>
      <c r="V31" s="96">
        <v>0</v>
      </c>
      <c r="W31" s="96">
        <v>0</v>
      </c>
      <c r="X31" s="96">
        <v>0</v>
      </c>
      <c r="Y31" s="96">
        <v>0</v>
      </c>
      <c r="Z31" s="96">
        <v>0</v>
      </c>
      <c r="AA31" s="131">
        <v>0</v>
      </c>
      <c r="AB31" s="132"/>
      <c r="AC31" s="132"/>
      <c r="AD31" s="132">
        <v>0</v>
      </c>
      <c r="AE31" s="132">
        <v>0</v>
      </c>
      <c r="AF31" s="263">
        <v>0</v>
      </c>
      <c r="AG31" s="132">
        <v>0</v>
      </c>
      <c r="AH31" s="147"/>
      <c r="AI31" s="281"/>
      <c r="AJ31" s="134">
        <v>0</v>
      </c>
      <c r="AK31" s="147">
        <v>0</v>
      </c>
      <c r="AL31" s="117" t="s">
        <v>412</v>
      </c>
      <c r="AM31" s="117" t="s">
        <v>413</v>
      </c>
      <c r="AN31" s="117"/>
      <c r="AO31" s="117" t="s">
        <v>413</v>
      </c>
      <c r="AP31" s="117" t="s">
        <v>413</v>
      </c>
      <c r="AQ31" s="101" t="s">
        <v>414</v>
      </c>
      <c r="AR31" s="117" t="s">
        <v>978</v>
      </c>
      <c r="AS31" s="75"/>
      <c r="AT31" s="75"/>
      <c r="AU31" s="75"/>
      <c r="AV31" s="75"/>
      <c r="AW31" s="180">
        <f t="shared" si="16"/>
        <v>0</v>
      </c>
      <c r="AX31" s="409">
        <f t="shared" si="17"/>
        <v>0</v>
      </c>
      <c r="AY31" s="171" t="s">
        <v>415</v>
      </c>
      <c r="AZ31" s="102" t="s">
        <v>416</v>
      </c>
      <c r="BA31" s="94" t="s">
        <v>417</v>
      </c>
      <c r="BB31" s="89" t="s">
        <v>124</v>
      </c>
      <c r="BC31" s="89" t="s">
        <v>93</v>
      </c>
      <c r="BD31" s="103" t="s">
        <v>94</v>
      </c>
      <c r="BE31" s="89" t="s">
        <v>365</v>
      </c>
      <c r="BF31" s="88">
        <v>44197</v>
      </c>
      <c r="BG31" s="88">
        <v>44926</v>
      </c>
      <c r="BH31" s="96">
        <v>0</v>
      </c>
      <c r="BI31" s="96">
        <v>0</v>
      </c>
      <c r="BJ31" s="149">
        <v>1</v>
      </c>
      <c r="BK31" s="149">
        <v>1</v>
      </c>
      <c r="BL31" s="149">
        <v>2</v>
      </c>
      <c r="BM31" s="96">
        <v>0</v>
      </c>
      <c r="BN31" s="96">
        <v>0</v>
      </c>
      <c r="BO31" s="96">
        <v>0</v>
      </c>
      <c r="BP31" s="96">
        <v>0</v>
      </c>
      <c r="BQ31" s="96">
        <v>0</v>
      </c>
      <c r="BR31" s="96">
        <v>0</v>
      </c>
      <c r="BS31" s="131">
        <v>0</v>
      </c>
      <c r="BT31" s="132"/>
      <c r="BU31" s="132"/>
      <c r="BV31" s="132">
        <v>0</v>
      </c>
      <c r="BW31" s="132">
        <v>0</v>
      </c>
      <c r="BX31" s="132">
        <v>0</v>
      </c>
      <c r="BY31" s="132">
        <v>0</v>
      </c>
      <c r="BZ31" s="147"/>
      <c r="CA31" s="147"/>
      <c r="CB31" s="147">
        <v>0</v>
      </c>
      <c r="CC31" s="147">
        <v>0</v>
      </c>
      <c r="CD31" s="100" t="s">
        <v>412</v>
      </c>
      <c r="CE31" s="100" t="s">
        <v>418</v>
      </c>
      <c r="CF31" s="100" t="s">
        <v>419</v>
      </c>
      <c r="CG31" s="104" t="s">
        <v>419</v>
      </c>
      <c r="CH31" s="100" t="s">
        <v>420</v>
      </c>
      <c r="CI31" s="101" t="s">
        <v>408</v>
      </c>
      <c r="CJ31" s="104" t="s">
        <v>979</v>
      </c>
      <c r="CK31" s="105"/>
      <c r="CL31" s="105"/>
      <c r="CM31" s="105"/>
      <c r="CN31" s="75"/>
      <c r="CO31" s="157" t="s">
        <v>974</v>
      </c>
      <c r="CP31" s="125">
        <v>0</v>
      </c>
      <c r="CQ31" s="125">
        <v>0</v>
      </c>
      <c r="CR31" s="107" t="e">
        <f t="shared" si="20"/>
        <v>#VALUE!</v>
      </c>
      <c r="CS31" s="415" t="e">
        <f t="shared" si="21"/>
        <v>#VALUE!</v>
      </c>
      <c r="CT31" s="405">
        <f t="shared" si="18"/>
        <v>0</v>
      </c>
      <c r="CU31" s="406">
        <f t="shared" si="19"/>
        <v>0</v>
      </c>
      <c r="CV31" s="108"/>
      <c r="CW31" s="109"/>
      <c r="CX31" s="87"/>
      <c r="CY31" s="88">
        <v>44742</v>
      </c>
      <c r="CZ31" s="89" t="s">
        <v>344</v>
      </c>
      <c r="DA31" s="89" t="s">
        <v>409</v>
      </c>
      <c r="DB31" s="89" t="s">
        <v>415</v>
      </c>
      <c r="DC31" s="89" t="s">
        <v>128</v>
      </c>
      <c r="DD31" s="89" t="s">
        <v>124</v>
      </c>
      <c r="DE31" s="90" t="str">
        <f t="shared" si="22"/>
        <v/>
      </c>
      <c r="DF31" s="90">
        <f t="shared" si="6"/>
        <v>0</v>
      </c>
      <c r="DG31" s="90">
        <f t="shared" si="7"/>
        <v>0</v>
      </c>
      <c r="DH31" s="90">
        <f t="shared" si="8"/>
        <v>0</v>
      </c>
      <c r="DI31" s="91"/>
      <c r="DJ31" s="90">
        <f t="shared" si="9"/>
        <v>0.50000500000000003</v>
      </c>
      <c r="DK31" s="90">
        <f t="shared" si="10"/>
        <v>0.54166666666666663</v>
      </c>
      <c r="DL31" s="90">
        <f t="shared" si="11"/>
        <v>0</v>
      </c>
      <c r="DM31" s="90">
        <f t="shared" si="12"/>
        <v>0.25</v>
      </c>
      <c r="DN31" s="90">
        <f t="shared" si="13"/>
        <v>0</v>
      </c>
      <c r="DO31" s="90">
        <f t="shared" si="14"/>
        <v>0</v>
      </c>
      <c r="DP31" s="90">
        <f t="shared" si="15"/>
        <v>0</v>
      </c>
      <c r="DQ31" s="110">
        <v>0</v>
      </c>
    </row>
    <row r="32" spans="1:121" s="38" customFormat="1" ht="409.5" hidden="1" x14ac:dyDescent="0.2">
      <c r="A32" s="93" t="s">
        <v>421</v>
      </c>
      <c r="B32" s="89" t="s">
        <v>422</v>
      </c>
      <c r="C32" s="89" t="s">
        <v>349</v>
      </c>
      <c r="D32" s="89" t="s">
        <v>423</v>
      </c>
      <c r="E32" s="89" t="s">
        <v>424</v>
      </c>
      <c r="F32" s="89"/>
      <c r="G32" s="89"/>
      <c r="H32" s="136" t="s">
        <v>297</v>
      </c>
      <c r="I32" s="94" t="s">
        <v>425</v>
      </c>
      <c r="J32" s="94" t="s">
        <v>426</v>
      </c>
      <c r="K32" s="94" t="s">
        <v>427</v>
      </c>
      <c r="L32" s="89" t="s">
        <v>92</v>
      </c>
      <c r="M32" s="89" t="s">
        <v>428</v>
      </c>
      <c r="N32" s="95">
        <v>95</v>
      </c>
      <c r="O32" s="95">
        <v>85</v>
      </c>
      <c r="P32" s="95">
        <v>75</v>
      </c>
      <c r="Q32" s="95">
        <v>65</v>
      </c>
      <c r="R32" s="95">
        <v>60</v>
      </c>
      <c r="S32" s="95">
        <v>60</v>
      </c>
      <c r="T32" s="89" t="s">
        <v>95</v>
      </c>
      <c r="U32" s="89">
        <v>139</v>
      </c>
      <c r="V32" s="89">
        <v>149</v>
      </c>
      <c r="W32" s="89">
        <v>220</v>
      </c>
      <c r="X32" s="89">
        <v>199.3</v>
      </c>
      <c r="Y32" s="89">
        <v>109.5</v>
      </c>
      <c r="Z32" s="124">
        <v>109.2</v>
      </c>
      <c r="AA32" s="154">
        <v>94.67</v>
      </c>
      <c r="AB32" s="154">
        <v>75.33</v>
      </c>
      <c r="AC32" s="154">
        <v>68.37</v>
      </c>
      <c r="AD32" s="154">
        <v>70.180000000000007</v>
      </c>
      <c r="AE32" s="154">
        <v>70.180000000000007</v>
      </c>
      <c r="AF32" s="267">
        <v>61.65</v>
      </c>
      <c r="AG32" s="154">
        <v>58.65</v>
      </c>
      <c r="AH32" s="155"/>
      <c r="AI32" s="282"/>
      <c r="AJ32" s="283">
        <v>58.65</v>
      </c>
      <c r="AK32" s="155">
        <v>58.65</v>
      </c>
      <c r="AL32" s="117" t="s">
        <v>429</v>
      </c>
      <c r="AM32" s="135" t="s">
        <v>430</v>
      </c>
      <c r="AN32" s="117" t="s">
        <v>431</v>
      </c>
      <c r="AO32" s="117" t="s">
        <v>432</v>
      </c>
      <c r="AP32" s="117" t="s">
        <v>433</v>
      </c>
      <c r="AQ32" s="101" t="s">
        <v>434</v>
      </c>
      <c r="AR32" s="117" t="s">
        <v>990</v>
      </c>
      <c r="AS32" s="75"/>
      <c r="AT32" s="75"/>
      <c r="AU32" s="75"/>
      <c r="AV32" s="75"/>
      <c r="AW32" s="180">
        <f t="shared" si="16"/>
        <v>1.0000100000000001</v>
      </c>
      <c r="AX32" s="409">
        <f t="shared" si="17"/>
        <v>1.0000100000000001</v>
      </c>
      <c r="AY32" s="171" t="s">
        <v>435</v>
      </c>
      <c r="AZ32" s="102" t="s">
        <v>436</v>
      </c>
      <c r="BA32" s="94" t="s">
        <v>437</v>
      </c>
      <c r="BB32" s="89" t="s">
        <v>124</v>
      </c>
      <c r="BC32" s="89" t="s">
        <v>139</v>
      </c>
      <c r="BD32" s="103" t="s">
        <v>94</v>
      </c>
      <c r="BE32" s="89" t="s">
        <v>338</v>
      </c>
      <c r="BF32" s="88">
        <v>43831</v>
      </c>
      <c r="BG32" s="88">
        <v>44926</v>
      </c>
      <c r="BH32" s="111">
        <v>0</v>
      </c>
      <c r="BI32" s="111">
        <v>1</v>
      </c>
      <c r="BJ32" s="111">
        <v>1</v>
      </c>
      <c r="BK32" s="111">
        <v>1</v>
      </c>
      <c r="BL32" s="111">
        <v>1</v>
      </c>
      <c r="BM32" s="111">
        <v>0</v>
      </c>
      <c r="BN32" s="111">
        <v>1</v>
      </c>
      <c r="BO32" s="111">
        <v>1</v>
      </c>
      <c r="BP32" s="111">
        <v>1</v>
      </c>
      <c r="BQ32" s="111">
        <v>1</v>
      </c>
      <c r="BR32" s="111">
        <v>1</v>
      </c>
      <c r="BS32" s="111">
        <v>0.98750000000000004</v>
      </c>
      <c r="BT32" s="111">
        <v>0.9637</v>
      </c>
      <c r="BU32" s="111">
        <v>0.77</v>
      </c>
      <c r="BV32" s="111">
        <v>0.875</v>
      </c>
      <c r="BW32" s="111">
        <v>0.875</v>
      </c>
      <c r="BX32" s="111">
        <v>0.94210000000000005</v>
      </c>
      <c r="BY32" s="111">
        <v>0.93799999999999994</v>
      </c>
      <c r="BZ32" s="156"/>
      <c r="CA32" s="156"/>
      <c r="CB32" s="156">
        <v>0.93799999999999994</v>
      </c>
      <c r="CC32" s="156">
        <v>0.93799999999999994</v>
      </c>
      <c r="CD32" s="100" t="s">
        <v>438</v>
      </c>
      <c r="CE32" s="117" t="s">
        <v>439</v>
      </c>
      <c r="CF32" s="100" t="s">
        <v>440</v>
      </c>
      <c r="CG32" s="104" t="s">
        <v>441</v>
      </c>
      <c r="CH32" s="117" t="s">
        <v>442</v>
      </c>
      <c r="CI32" s="101" t="s">
        <v>443</v>
      </c>
      <c r="CJ32" s="130" t="s">
        <v>991</v>
      </c>
      <c r="CK32" s="75"/>
      <c r="CL32" s="75"/>
      <c r="CM32" s="75"/>
      <c r="CN32" s="75"/>
      <c r="CO32" s="157" t="s">
        <v>987</v>
      </c>
      <c r="CP32" s="157" t="s">
        <v>987</v>
      </c>
      <c r="CQ32" s="157" t="s">
        <v>987</v>
      </c>
      <c r="CR32" s="107" t="e">
        <f t="shared" si="20"/>
        <v>#VALUE!</v>
      </c>
      <c r="CS32" s="415" t="e">
        <f t="shared" si="21"/>
        <v>#VALUE!</v>
      </c>
      <c r="CT32" s="405">
        <f t="shared" si="18"/>
        <v>0.93799999999999994</v>
      </c>
      <c r="CU32" s="406">
        <f t="shared" si="19"/>
        <v>0.93799999999999994</v>
      </c>
      <c r="CV32" s="108"/>
      <c r="CW32" s="109"/>
      <c r="CX32" s="87"/>
      <c r="CY32" s="88">
        <v>44674</v>
      </c>
      <c r="CZ32" s="89" t="s">
        <v>310</v>
      </c>
      <c r="DA32" s="89" t="s">
        <v>444</v>
      </c>
      <c r="DB32" s="89" t="s">
        <v>445</v>
      </c>
      <c r="DC32" s="89" t="s">
        <v>92</v>
      </c>
      <c r="DD32" s="89" t="s">
        <v>124</v>
      </c>
      <c r="DE32" s="90">
        <f t="shared" si="22"/>
        <v>0.12500125000000001</v>
      </c>
      <c r="DF32" s="90">
        <f t="shared" si="6"/>
        <v>0.11111222222222222</v>
      </c>
      <c r="DG32" s="90">
        <f t="shared" si="7"/>
        <v>0.93799999999999994</v>
      </c>
      <c r="DH32" s="90">
        <f t="shared" si="8"/>
        <v>0.93799999999999994</v>
      </c>
      <c r="DI32" s="91"/>
      <c r="DJ32" s="90">
        <f t="shared" si="9"/>
        <v>0.91837142857142851</v>
      </c>
      <c r="DK32" s="90">
        <f t="shared" si="10"/>
        <v>0.92857624999999988</v>
      </c>
      <c r="DL32" s="90">
        <f t="shared" si="11"/>
        <v>0.91025</v>
      </c>
      <c r="DM32" s="90">
        <f t="shared" si="12"/>
        <v>0.92820199999999997</v>
      </c>
      <c r="DN32" s="90">
        <f t="shared" si="13"/>
        <v>0.93799999999999994</v>
      </c>
      <c r="DO32" s="90">
        <f t="shared" si="14"/>
        <v>1.0000100000000001</v>
      </c>
      <c r="DP32" s="90">
        <f t="shared" si="15"/>
        <v>0.93799999999999994</v>
      </c>
      <c r="DQ32" s="110">
        <v>0.94210000000000005</v>
      </c>
    </row>
    <row r="33" spans="1:141" s="38" customFormat="1" ht="159.75" hidden="1" customHeight="1" x14ac:dyDescent="0.2">
      <c r="A33" s="93" t="s">
        <v>421</v>
      </c>
      <c r="B33" s="89" t="s">
        <v>422</v>
      </c>
      <c r="C33" s="89" t="s">
        <v>349</v>
      </c>
      <c r="D33" s="89" t="s">
        <v>423</v>
      </c>
      <c r="E33" s="89" t="s">
        <v>424</v>
      </c>
      <c r="F33" s="89"/>
      <c r="G33" s="89"/>
      <c r="H33" s="136" t="s">
        <v>297</v>
      </c>
      <c r="I33" s="94" t="s">
        <v>446</v>
      </c>
      <c r="J33" s="94" t="s">
        <v>447</v>
      </c>
      <c r="K33" s="94" t="s">
        <v>448</v>
      </c>
      <c r="L33" s="89" t="s">
        <v>128</v>
      </c>
      <c r="M33" s="89" t="s">
        <v>355</v>
      </c>
      <c r="N33" s="128">
        <v>0.45</v>
      </c>
      <c r="O33" s="111">
        <v>0.5</v>
      </c>
      <c r="P33" s="111">
        <v>0.65</v>
      </c>
      <c r="Q33" s="111">
        <v>0.8</v>
      </c>
      <c r="R33" s="111">
        <v>1</v>
      </c>
      <c r="S33" s="111">
        <v>1</v>
      </c>
      <c r="T33" s="89" t="s">
        <v>129</v>
      </c>
      <c r="U33" s="111">
        <v>0.56820000000000004</v>
      </c>
      <c r="V33" s="111">
        <v>0.54500000000000004</v>
      </c>
      <c r="W33" s="111">
        <v>0.59499999999999997</v>
      </c>
      <c r="X33" s="111">
        <v>0.60450000000000004</v>
      </c>
      <c r="Y33" s="111">
        <v>0.72550000000000003</v>
      </c>
      <c r="Z33" s="111">
        <v>0.72550000000000003</v>
      </c>
      <c r="AA33" s="111">
        <v>0.71</v>
      </c>
      <c r="AB33" s="111">
        <v>0.73780000000000001</v>
      </c>
      <c r="AC33" s="158">
        <v>0.65486725663716816</v>
      </c>
      <c r="AD33" s="158">
        <v>0.67346938775510201</v>
      </c>
      <c r="AE33" s="158">
        <v>0.67346938775510201</v>
      </c>
      <c r="AF33" s="268">
        <v>0.66</v>
      </c>
      <c r="AG33" s="158">
        <v>0.63300000000000001</v>
      </c>
      <c r="AH33" s="159"/>
      <c r="AI33" s="284"/>
      <c r="AJ33" s="285">
        <v>0.63300000000000001</v>
      </c>
      <c r="AK33" s="159">
        <f>AE33</f>
        <v>0.67346938775510201</v>
      </c>
      <c r="AL33" s="117" t="s">
        <v>449</v>
      </c>
      <c r="AM33" s="135" t="s">
        <v>450</v>
      </c>
      <c r="AN33" s="117" t="s">
        <v>451</v>
      </c>
      <c r="AO33" s="117" t="s">
        <v>452</v>
      </c>
      <c r="AP33" s="117" t="s">
        <v>453</v>
      </c>
      <c r="AQ33" s="101" t="s">
        <v>454</v>
      </c>
      <c r="AR33" s="117" t="s">
        <v>992</v>
      </c>
      <c r="AS33" s="75"/>
      <c r="AT33" s="75"/>
      <c r="AU33" s="75"/>
      <c r="AV33" s="75"/>
      <c r="AW33" s="180">
        <f t="shared" si="16"/>
        <v>0.63300000000000001</v>
      </c>
      <c r="AX33" s="409">
        <f t="shared" si="17"/>
        <v>0.67346938775510201</v>
      </c>
      <c r="AY33" s="171" t="s">
        <v>455</v>
      </c>
      <c r="AZ33" s="102" t="s">
        <v>456</v>
      </c>
      <c r="BA33" s="94" t="s">
        <v>457</v>
      </c>
      <c r="BB33" s="89" t="s">
        <v>124</v>
      </c>
      <c r="BC33" s="89" t="s">
        <v>139</v>
      </c>
      <c r="BD33" s="128">
        <v>0.45</v>
      </c>
      <c r="BE33" s="89" t="s">
        <v>338</v>
      </c>
      <c r="BF33" s="88">
        <v>43831</v>
      </c>
      <c r="BG33" s="88">
        <v>44926</v>
      </c>
      <c r="BH33" s="111">
        <v>0</v>
      </c>
      <c r="BI33" s="111">
        <v>1</v>
      </c>
      <c r="BJ33" s="111">
        <v>1</v>
      </c>
      <c r="BK33" s="111">
        <v>1</v>
      </c>
      <c r="BL33" s="111">
        <v>1</v>
      </c>
      <c r="BM33" s="111">
        <v>0</v>
      </c>
      <c r="BN33" s="111">
        <v>0</v>
      </c>
      <c r="BO33" s="111">
        <v>0.5948</v>
      </c>
      <c r="BP33" s="111">
        <v>0</v>
      </c>
      <c r="BQ33" s="111">
        <v>0.78</v>
      </c>
      <c r="BR33" s="111">
        <v>0.78</v>
      </c>
      <c r="BS33" s="111">
        <v>0</v>
      </c>
      <c r="BT33" s="111">
        <v>0.73780000000000001</v>
      </c>
      <c r="BU33" s="111" t="s">
        <v>94</v>
      </c>
      <c r="BV33" s="111">
        <v>0.72511848341232232</v>
      </c>
      <c r="BW33" s="111">
        <v>0.72511848341232232</v>
      </c>
      <c r="BX33" s="111" t="s">
        <v>94</v>
      </c>
      <c r="BY33" s="111">
        <v>0.70299999999999996</v>
      </c>
      <c r="BZ33" s="156"/>
      <c r="CA33" s="156"/>
      <c r="CB33" s="156">
        <v>0.70299999999999996</v>
      </c>
      <c r="CC33" s="156">
        <v>0.70299999999999996</v>
      </c>
      <c r="CD33" s="100" t="s">
        <v>458</v>
      </c>
      <c r="CE33" s="117" t="s">
        <v>459</v>
      </c>
      <c r="CF33" s="100" t="s">
        <v>460</v>
      </c>
      <c r="CG33" s="104" t="s">
        <v>461</v>
      </c>
      <c r="CH33" s="100" t="s">
        <v>462</v>
      </c>
      <c r="CI33" s="101" t="s">
        <v>463</v>
      </c>
      <c r="CJ33" s="104" t="s">
        <v>993</v>
      </c>
      <c r="CK33" s="105"/>
      <c r="CL33" s="105"/>
      <c r="CM33" s="105"/>
      <c r="CN33" s="105"/>
      <c r="CO33" s="157" t="s">
        <v>987</v>
      </c>
      <c r="CP33" s="157" t="s">
        <v>987</v>
      </c>
      <c r="CQ33" s="157" t="s">
        <v>987</v>
      </c>
      <c r="CR33" s="107" t="e">
        <f t="shared" si="20"/>
        <v>#VALUE!</v>
      </c>
      <c r="CS33" s="415" t="e">
        <f t="shared" si="21"/>
        <v>#VALUE!</v>
      </c>
      <c r="CT33" s="405">
        <f t="shared" si="18"/>
        <v>0.70299999999999996</v>
      </c>
      <c r="CU33" s="406">
        <f t="shared" si="19"/>
        <v>0.70299999999999996</v>
      </c>
      <c r="CV33" s="108"/>
      <c r="CW33" s="109"/>
      <c r="CX33" s="87"/>
      <c r="CY33" s="88">
        <v>44675</v>
      </c>
      <c r="CZ33" s="89" t="s">
        <v>310</v>
      </c>
      <c r="DA33" s="89" t="s">
        <v>464</v>
      </c>
      <c r="DB33" s="89" t="s">
        <v>455</v>
      </c>
      <c r="DC33" s="89" t="s">
        <v>128</v>
      </c>
      <c r="DD33" s="89" t="s">
        <v>124</v>
      </c>
      <c r="DE33" s="90" t="str">
        <f t="shared" si="22"/>
        <v/>
      </c>
      <c r="DF33" s="90">
        <f t="shared" si="6"/>
        <v>7.0333333333333331E-2</v>
      </c>
      <c r="DG33" s="90">
        <f t="shared" si="7"/>
        <v>0.35149999999999998</v>
      </c>
      <c r="DH33" s="90">
        <f t="shared" si="8"/>
        <v>0.35149999999999998</v>
      </c>
      <c r="DI33" s="91"/>
      <c r="DJ33" s="90">
        <f t="shared" si="9"/>
        <v>0.91837142857142851</v>
      </c>
      <c r="DK33" s="90">
        <f t="shared" si="10"/>
        <v>0.92857624999999988</v>
      </c>
      <c r="DL33" s="90">
        <f t="shared" si="11"/>
        <v>0.91025</v>
      </c>
      <c r="DM33" s="90">
        <f t="shared" si="12"/>
        <v>0.92820199999999997</v>
      </c>
      <c r="DN33" s="90">
        <f t="shared" si="13"/>
        <v>0.85149999999999992</v>
      </c>
      <c r="DO33" s="90">
        <f t="shared" si="14"/>
        <v>0.63300000000000001</v>
      </c>
      <c r="DP33" s="90">
        <f t="shared" si="15"/>
        <v>0.70299999999999996</v>
      </c>
      <c r="DQ33" s="110">
        <v>0.59360739336492885</v>
      </c>
    </row>
    <row r="34" spans="1:141" s="38" customFormat="1" ht="111" hidden="1" customHeight="1" x14ac:dyDescent="0.2">
      <c r="A34" s="93" t="s">
        <v>421</v>
      </c>
      <c r="B34" s="89" t="s">
        <v>422</v>
      </c>
      <c r="C34" s="89" t="s">
        <v>349</v>
      </c>
      <c r="D34" s="89" t="s">
        <v>423</v>
      </c>
      <c r="E34" s="89" t="s">
        <v>424</v>
      </c>
      <c r="F34" s="89"/>
      <c r="G34" s="89"/>
      <c r="H34" s="136" t="s">
        <v>297</v>
      </c>
      <c r="I34" s="94" t="s">
        <v>446</v>
      </c>
      <c r="J34" s="94" t="s">
        <v>447</v>
      </c>
      <c r="K34" s="94" t="s">
        <v>448</v>
      </c>
      <c r="L34" s="89" t="s">
        <v>128</v>
      </c>
      <c r="M34" s="89" t="s">
        <v>355</v>
      </c>
      <c r="N34" s="128">
        <v>0.45</v>
      </c>
      <c r="O34" s="111">
        <v>0.5</v>
      </c>
      <c r="P34" s="111">
        <v>0.65</v>
      </c>
      <c r="Q34" s="111">
        <v>0.8</v>
      </c>
      <c r="R34" s="111">
        <v>1</v>
      </c>
      <c r="S34" s="111">
        <v>1</v>
      </c>
      <c r="T34" s="89" t="s">
        <v>129</v>
      </c>
      <c r="U34" s="111"/>
      <c r="V34" s="111"/>
      <c r="W34" s="111"/>
      <c r="X34" s="111"/>
      <c r="Y34" s="111"/>
      <c r="Z34" s="111"/>
      <c r="AA34" s="111"/>
      <c r="AB34" s="111"/>
      <c r="AC34" s="111"/>
      <c r="AD34" s="111"/>
      <c r="AE34" s="107"/>
      <c r="AF34" s="99"/>
      <c r="AG34" s="99"/>
      <c r="AH34" s="107"/>
      <c r="AI34" s="107"/>
      <c r="AJ34" s="107"/>
      <c r="AK34" s="107"/>
      <c r="AL34" s="117"/>
      <c r="AM34" s="117"/>
      <c r="AN34" s="117"/>
      <c r="AO34" s="117"/>
      <c r="AP34" s="117"/>
      <c r="AQ34" s="101"/>
      <c r="AR34" s="101"/>
      <c r="AS34" s="101"/>
      <c r="AT34" s="101"/>
      <c r="AU34" s="101"/>
      <c r="AV34" s="101"/>
      <c r="AW34" s="180" t="str">
        <f t="shared" si="16"/>
        <v>No requiere reporte</v>
      </c>
      <c r="AX34" s="410" t="str">
        <f t="shared" si="17"/>
        <v>No requiere reporte</v>
      </c>
      <c r="AY34" s="171" t="s">
        <v>465</v>
      </c>
      <c r="AZ34" s="102" t="s">
        <v>466</v>
      </c>
      <c r="BA34" s="94" t="s">
        <v>467</v>
      </c>
      <c r="BB34" s="89" t="s">
        <v>105</v>
      </c>
      <c r="BC34" s="89" t="s">
        <v>139</v>
      </c>
      <c r="BD34" s="103" t="s">
        <v>94</v>
      </c>
      <c r="BE34" s="89" t="s">
        <v>338</v>
      </c>
      <c r="BF34" s="88">
        <v>43831</v>
      </c>
      <c r="BG34" s="88">
        <v>44926</v>
      </c>
      <c r="BH34" s="111">
        <v>0</v>
      </c>
      <c r="BI34" s="111">
        <v>1</v>
      </c>
      <c r="BJ34" s="111">
        <v>1</v>
      </c>
      <c r="BK34" s="111">
        <v>1</v>
      </c>
      <c r="BL34" s="111">
        <v>1</v>
      </c>
      <c r="BM34" s="111">
        <v>0</v>
      </c>
      <c r="BN34" s="111">
        <v>0</v>
      </c>
      <c r="BO34" s="111">
        <v>0.375</v>
      </c>
      <c r="BP34" s="111">
        <v>0</v>
      </c>
      <c r="BQ34" s="111">
        <v>0.5</v>
      </c>
      <c r="BR34" s="111">
        <v>0.5</v>
      </c>
      <c r="BS34" s="111">
        <v>0</v>
      </c>
      <c r="BT34" s="111">
        <v>1</v>
      </c>
      <c r="BU34" s="111" t="s">
        <v>94</v>
      </c>
      <c r="BV34" s="111" t="s">
        <v>94</v>
      </c>
      <c r="BW34" s="111">
        <v>1</v>
      </c>
      <c r="BX34" s="111" t="s">
        <v>94</v>
      </c>
      <c r="BY34" s="111">
        <v>1</v>
      </c>
      <c r="BZ34" s="156"/>
      <c r="CA34" s="156"/>
      <c r="CB34" s="156">
        <v>1</v>
      </c>
      <c r="CC34" s="156">
        <v>1</v>
      </c>
      <c r="CD34" s="100" t="s">
        <v>458</v>
      </c>
      <c r="CE34" s="117" t="s">
        <v>468</v>
      </c>
      <c r="CF34" s="100" t="s">
        <v>460</v>
      </c>
      <c r="CG34" s="104" t="s">
        <v>469</v>
      </c>
      <c r="CH34" s="100" t="s">
        <v>470</v>
      </c>
      <c r="CI34" s="101" t="s">
        <v>463</v>
      </c>
      <c r="CJ34" s="104" t="s">
        <v>994</v>
      </c>
      <c r="CK34" s="105"/>
      <c r="CL34" s="105"/>
      <c r="CM34" s="105"/>
      <c r="CN34" s="105"/>
      <c r="CO34" s="157" t="s">
        <v>987</v>
      </c>
      <c r="CP34" s="157" t="s">
        <v>987</v>
      </c>
      <c r="CQ34" s="157" t="s">
        <v>987</v>
      </c>
      <c r="CR34" s="107" t="e">
        <f t="shared" si="20"/>
        <v>#VALUE!</v>
      </c>
      <c r="CS34" s="415" t="e">
        <f t="shared" si="21"/>
        <v>#VALUE!</v>
      </c>
      <c r="CT34" s="405">
        <f t="shared" si="18"/>
        <v>1</v>
      </c>
      <c r="CU34" s="406">
        <f t="shared" si="19"/>
        <v>1</v>
      </c>
      <c r="CV34" s="108"/>
      <c r="CW34" s="109"/>
      <c r="CX34" s="87"/>
      <c r="CY34" s="88">
        <v>44676</v>
      </c>
      <c r="CZ34" s="89" t="s">
        <v>310</v>
      </c>
      <c r="DA34" s="89" t="s">
        <v>464</v>
      </c>
      <c r="DB34" s="89" t="s">
        <v>471</v>
      </c>
      <c r="DC34" s="89" t="s">
        <v>128</v>
      </c>
      <c r="DD34" s="89" t="s">
        <v>105</v>
      </c>
      <c r="DE34" s="90" t="str">
        <f t="shared" si="22"/>
        <v/>
      </c>
      <c r="DF34" s="90" t="str">
        <f t="shared" si="6"/>
        <v/>
      </c>
      <c r="DG34" s="90">
        <f t="shared" si="7"/>
        <v>0.5</v>
      </c>
      <c r="DH34" s="90">
        <f t="shared" si="8"/>
        <v>0.5</v>
      </c>
      <c r="DI34" s="91"/>
      <c r="DJ34" s="90">
        <f t="shared" si="9"/>
        <v>0.91837142857142851</v>
      </c>
      <c r="DK34" s="90">
        <f t="shared" si="10"/>
        <v>0.92857624999999988</v>
      </c>
      <c r="DL34" s="90">
        <f t="shared" si="11"/>
        <v>0.91025</v>
      </c>
      <c r="DM34" s="90">
        <f t="shared" si="12"/>
        <v>0.92820199999999997</v>
      </c>
      <c r="DN34" s="90">
        <f t="shared" si="13"/>
        <v>0.85149999999999992</v>
      </c>
      <c r="DO34" s="90" t="str">
        <f t="shared" si="14"/>
        <v/>
      </c>
      <c r="DP34" s="90">
        <f t="shared" si="15"/>
        <v>1</v>
      </c>
      <c r="DQ34" s="110">
        <v>0.625</v>
      </c>
    </row>
    <row r="35" spans="1:141" s="38" customFormat="1" ht="123.75" hidden="1" customHeight="1" x14ac:dyDescent="0.2">
      <c r="A35" s="93" t="s">
        <v>421</v>
      </c>
      <c r="B35" s="89" t="s">
        <v>422</v>
      </c>
      <c r="C35" s="89" t="s">
        <v>349</v>
      </c>
      <c r="D35" s="89"/>
      <c r="E35" s="89" t="s">
        <v>424</v>
      </c>
      <c r="F35" s="89"/>
      <c r="G35" s="89"/>
      <c r="H35" s="136" t="s">
        <v>297</v>
      </c>
      <c r="I35" s="94" t="s">
        <v>472</v>
      </c>
      <c r="J35" s="94" t="s">
        <v>473</v>
      </c>
      <c r="K35" s="94" t="s">
        <v>473</v>
      </c>
      <c r="L35" s="89" t="s">
        <v>128</v>
      </c>
      <c r="M35" s="89" t="s">
        <v>139</v>
      </c>
      <c r="N35" s="95" t="s">
        <v>94</v>
      </c>
      <c r="O35" s="111">
        <v>0</v>
      </c>
      <c r="P35" s="111">
        <v>1</v>
      </c>
      <c r="Q35" s="111">
        <v>1</v>
      </c>
      <c r="R35" s="111">
        <v>1</v>
      </c>
      <c r="S35" s="111">
        <v>1</v>
      </c>
      <c r="T35" s="89" t="s">
        <v>129</v>
      </c>
      <c r="U35" s="111">
        <v>0</v>
      </c>
      <c r="V35" s="111">
        <v>0.20880000000000001</v>
      </c>
      <c r="W35" s="111">
        <v>1</v>
      </c>
      <c r="X35" s="111">
        <v>0</v>
      </c>
      <c r="Y35" s="111">
        <v>0</v>
      </c>
      <c r="Z35" s="111">
        <v>1</v>
      </c>
      <c r="AA35" s="111">
        <v>1</v>
      </c>
      <c r="AB35" s="111">
        <v>0.50632911392405067</v>
      </c>
      <c r="AC35" s="158">
        <v>0.75949999999999995</v>
      </c>
      <c r="AD35" s="111">
        <v>1</v>
      </c>
      <c r="AE35" s="158">
        <v>1</v>
      </c>
      <c r="AF35" s="268">
        <v>0.25309999999999999</v>
      </c>
      <c r="AG35" s="158" t="s">
        <v>995</v>
      </c>
      <c r="AH35" s="159"/>
      <c r="AI35" s="284"/>
      <c r="AJ35" s="285">
        <v>0.25319999999999998</v>
      </c>
      <c r="AK35" s="159">
        <v>0.25319999999999998</v>
      </c>
      <c r="AL35" s="117" t="s">
        <v>474</v>
      </c>
      <c r="AM35" s="117" t="s">
        <v>475</v>
      </c>
      <c r="AN35" s="117" t="s">
        <v>476</v>
      </c>
      <c r="AO35" s="117" t="s">
        <v>477</v>
      </c>
      <c r="AP35" s="117" t="s">
        <v>478</v>
      </c>
      <c r="AQ35" s="101" t="s">
        <v>479</v>
      </c>
      <c r="AR35" s="117" t="s">
        <v>996</v>
      </c>
      <c r="AS35" s="75"/>
      <c r="AT35" s="75"/>
      <c r="AU35" s="75"/>
      <c r="AV35" s="75"/>
      <c r="AW35" s="180">
        <f t="shared" si="16"/>
        <v>0.25319999999999998</v>
      </c>
      <c r="AX35" s="409">
        <f t="shared" si="17"/>
        <v>0.25319999999999998</v>
      </c>
      <c r="AY35" s="171" t="s">
        <v>480</v>
      </c>
      <c r="AZ35" s="102" t="s">
        <v>481</v>
      </c>
      <c r="BA35" s="94" t="s">
        <v>482</v>
      </c>
      <c r="BB35" s="89" t="s">
        <v>105</v>
      </c>
      <c r="BC35" s="89" t="s">
        <v>139</v>
      </c>
      <c r="BD35" s="103" t="s">
        <v>94</v>
      </c>
      <c r="BE35" s="89" t="s">
        <v>338</v>
      </c>
      <c r="BF35" s="88">
        <v>43831</v>
      </c>
      <c r="BG35" s="88">
        <v>44926</v>
      </c>
      <c r="BH35" s="111">
        <v>0</v>
      </c>
      <c r="BI35" s="111">
        <v>1</v>
      </c>
      <c r="BJ35" s="111">
        <v>1</v>
      </c>
      <c r="BK35" s="111">
        <v>1</v>
      </c>
      <c r="BL35" s="111">
        <v>1</v>
      </c>
      <c r="BM35" s="111">
        <v>0</v>
      </c>
      <c r="BN35" s="111">
        <v>0</v>
      </c>
      <c r="BO35" s="111">
        <v>1</v>
      </c>
      <c r="BP35" s="111">
        <v>1</v>
      </c>
      <c r="BQ35" s="111">
        <v>1</v>
      </c>
      <c r="BR35" s="111">
        <v>1</v>
      </c>
      <c r="BS35" s="111">
        <v>1</v>
      </c>
      <c r="BT35" s="111">
        <v>1</v>
      </c>
      <c r="BU35" s="111">
        <v>1</v>
      </c>
      <c r="BV35" s="111">
        <v>1</v>
      </c>
      <c r="BW35" s="111">
        <v>1</v>
      </c>
      <c r="BX35" s="111">
        <v>1</v>
      </c>
      <c r="BY35" s="111">
        <v>1</v>
      </c>
      <c r="BZ35" s="156"/>
      <c r="CA35" s="156"/>
      <c r="CB35" s="156">
        <v>1</v>
      </c>
      <c r="CC35" s="156">
        <v>1</v>
      </c>
      <c r="CD35" s="100" t="s">
        <v>483</v>
      </c>
      <c r="CE35" s="117" t="s">
        <v>484</v>
      </c>
      <c r="CF35" s="100" t="s">
        <v>485</v>
      </c>
      <c r="CG35" s="104" t="s">
        <v>486</v>
      </c>
      <c r="CH35" s="100" t="s">
        <v>487</v>
      </c>
      <c r="CI35" s="101" t="s">
        <v>488</v>
      </c>
      <c r="CJ35" s="104" t="s">
        <v>997</v>
      </c>
      <c r="CK35" s="105"/>
      <c r="CL35" s="105"/>
      <c r="CM35" s="105"/>
      <c r="CN35" s="75"/>
      <c r="CO35" s="157" t="s">
        <v>987</v>
      </c>
      <c r="CP35" s="157" t="s">
        <v>987</v>
      </c>
      <c r="CQ35" s="157" t="s">
        <v>987</v>
      </c>
      <c r="CR35" s="107" t="e">
        <f t="shared" si="20"/>
        <v>#VALUE!</v>
      </c>
      <c r="CS35" s="415" t="e">
        <f t="shared" si="21"/>
        <v>#VALUE!</v>
      </c>
      <c r="CT35" s="405">
        <f t="shared" si="18"/>
        <v>1</v>
      </c>
      <c r="CU35" s="406">
        <f t="shared" si="19"/>
        <v>1</v>
      </c>
      <c r="CV35" s="108"/>
      <c r="CW35" s="109"/>
      <c r="CX35" s="87"/>
      <c r="CY35" s="88">
        <v>44677</v>
      </c>
      <c r="CZ35" s="89" t="s">
        <v>310</v>
      </c>
      <c r="DA35" s="89" t="s">
        <v>489</v>
      </c>
      <c r="DB35" s="89" t="s">
        <v>490</v>
      </c>
      <c r="DC35" s="89" t="s">
        <v>128</v>
      </c>
      <c r="DD35" s="89" t="s">
        <v>105</v>
      </c>
      <c r="DE35" s="90" t="str">
        <f t="shared" si="22"/>
        <v/>
      </c>
      <c r="DF35" s="90">
        <f t="shared" si="6"/>
        <v>2.813333333333333E-2</v>
      </c>
      <c r="DG35" s="90">
        <f t="shared" si="7"/>
        <v>0.5</v>
      </c>
      <c r="DH35" s="90">
        <f t="shared" si="8"/>
        <v>0.5</v>
      </c>
      <c r="DI35" s="91"/>
      <c r="DJ35" s="90">
        <f t="shared" si="9"/>
        <v>0.91837142857142851</v>
      </c>
      <c r="DK35" s="90">
        <f t="shared" si="10"/>
        <v>0.92857624999999988</v>
      </c>
      <c r="DL35" s="90">
        <f t="shared" si="11"/>
        <v>0.91025</v>
      </c>
      <c r="DM35" s="90">
        <f t="shared" si="12"/>
        <v>0.92820199999999997</v>
      </c>
      <c r="DN35" s="90">
        <f t="shared" si="13"/>
        <v>1</v>
      </c>
      <c r="DO35" s="90">
        <f t="shared" si="14"/>
        <v>0.25319999999999998</v>
      </c>
      <c r="DP35" s="90">
        <f t="shared" si="15"/>
        <v>1</v>
      </c>
      <c r="DQ35" s="110">
        <v>1</v>
      </c>
    </row>
    <row r="36" spans="1:141" s="38" customFormat="1" ht="409.5" hidden="1" x14ac:dyDescent="0.2">
      <c r="A36" s="93" t="s">
        <v>421</v>
      </c>
      <c r="B36" s="89" t="s">
        <v>422</v>
      </c>
      <c r="C36" s="89" t="s">
        <v>349</v>
      </c>
      <c r="D36" s="89"/>
      <c r="E36" s="89" t="s">
        <v>424</v>
      </c>
      <c r="F36" s="89"/>
      <c r="G36" s="89"/>
      <c r="H36" s="136" t="s">
        <v>297</v>
      </c>
      <c r="I36" s="94" t="s">
        <v>472</v>
      </c>
      <c r="J36" s="94" t="s">
        <v>473</v>
      </c>
      <c r="K36" s="94" t="s">
        <v>473</v>
      </c>
      <c r="L36" s="89" t="s">
        <v>128</v>
      </c>
      <c r="M36" s="89" t="s">
        <v>139</v>
      </c>
      <c r="N36" s="95" t="s">
        <v>94</v>
      </c>
      <c r="O36" s="111">
        <v>0</v>
      </c>
      <c r="P36" s="111">
        <v>1</v>
      </c>
      <c r="Q36" s="111">
        <v>1</v>
      </c>
      <c r="R36" s="111">
        <v>1</v>
      </c>
      <c r="S36" s="111">
        <v>1</v>
      </c>
      <c r="T36" s="89" t="s">
        <v>129</v>
      </c>
      <c r="U36" s="111"/>
      <c r="V36" s="111"/>
      <c r="W36" s="111"/>
      <c r="X36" s="111"/>
      <c r="Y36" s="111"/>
      <c r="Z36" s="111"/>
      <c r="AA36" s="111"/>
      <c r="AB36" s="111"/>
      <c r="AC36" s="111"/>
      <c r="AD36" s="111"/>
      <c r="AE36" s="107"/>
      <c r="AF36" s="99"/>
      <c r="AG36" s="99"/>
      <c r="AH36" s="107"/>
      <c r="AI36" s="107"/>
      <c r="AJ36" s="107"/>
      <c r="AK36" s="107"/>
      <c r="AL36" s="117"/>
      <c r="AM36" s="117"/>
      <c r="AN36" s="117"/>
      <c r="AO36" s="117"/>
      <c r="AP36" s="117"/>
      <c r="AQ36" s="101"/>
      <c r="AR36" s="101"/>
      <c r="AS36" s="101"/>
      <c r="AT36" s="101"/>
      <c r="AU36" s="101"/>
      <c r="AV36" s="101"/>
      <c r="AW36" s="180" t="str">
        <f t="shared" si="16"/>
        <v>No requiere reporte</v>
      </c>
      <c r="AX36" s="410" t="str">
        <f t="shared" si="17"/>
        <v>No requiere reporte</v>
      </c>
      <c r="AY36" s="171" t="s">
        <v>491</v>
      </c>
      <c r="AZ36" s="102" t="s">
        <v>492</v>
      </c>
      <c r="BA36" s="94" t="s">
        <v>493</v>
      </c>
      <c r="BB36" s="89" t="s">
        <v>105</v>
      </c>
      <c r="BC36" s="89" t="s">
        <v>93</v>
      </c>
      <c r="BD36" s="103" t="s">
        <v>94</v>
      </c>
      <c r="BE36" s="95" t="s">
        <v>365</v>
      </c>
      <c r="BF36" s="88">
        <v>43831</v>
      </c>
      <c r="BG36" s="88">
        <v>44196</v>
      </c>
      <c r="BH36" s="96">
        <v>0</v>
      </c>
      <c r="BI36" s="95">
        <v>10</v>
      </c>
      <c r="BJ36" s="96">
        <v>0</v>
      </c>
      <c r="BK36" s="96">
        <v>0</v>
      </c>
      <c r="BL36" s="95">
        <v>10</v>
      </c>
      <c r="BM36" s="96">
        <v>0</v>
      </c>
      <c r="BN36" s="95">
        <v>2</v>
      </c>
      <c r="BO36" s="95">
        <v>3</v>
      </c>
      <c r="BP36" s="89">
        <v>3</v>
      </c>
      <c r="BQ36" s="89">
        <v>3</v>
      </c>
      <c r="BR36" s="89">
        <v>11</v>
      </c>
      <c r="BS36" s="89">
        <v>3</v>
      </c>
      <c r="BT36" s="89">
        <v>6</v>
      </c>
      <c r="BU36" s="124">
        <v>9</v>
      </c>
      <c r="BV36" s="124">
        <v>12</v>
      </c>
      <c r="BW36" s="124">
        <v>12</v>
      </c>
      <c r="BX36" s="124">
        <v>3</v>
      </c>
      <c r="BY36" s="124">
        <v>3</v>
      </c>
      <c r="BZ36" s="71"/>
      <c r="CA36" s="71"/>
      <c r="CB36" s="71">
        <v>6</v>
      </c>
      <c r="CC36" s="71">
        <v>29</v>
      </c>
      <c r="CD36" s="100" t="s">
        <v>494</v>
      </c>
      <c r="CE36" s="117" t="s">
        <v>495</v>
      </c>
      <c r="CF36" s="100" t="s">
        <v>496</v>
      </c>
      <c r="CG36" s="104" t="s">
        <v>497</v>
      </c>
      <c r="CH36" s="100" t="s">
        <v>498</v>
      </c>
      <c r="CI36" s="101" t="s">
        <v>499</v>
      </c>
      <c r="CJ36" s="130" t="s">
        <v>986</v>
      </c>
      <c r="CK36" s="75"/>
      <c r="CL36" s="75"/>
      <c r="CM36" s="75"/>
      <c r="CN36" s="75"/>
      <c r="CO36" s="157" t="s">
        <v>987</v>
      </c>
      <c r="CP36" s="157" t="s">
        <v>987</v>
      </c>
      <c r="CQ36" s="157" t="s">
        <v>987</v>
      </c>
      <c r="CR36" s="107" t="e">
        <f t="shared" si="20"/>
        <v>#VALUE!</v>
      </c>
      <c r="CS36" s="415" t="e">
        <f t="shared" si="21"/>
        <v>#VALUE!</v>
      </c>
      <c r="CT36" s="405" t="str">
        <f t="shared" si="18"/>
        <v>No aplica, no hay meta</v>
      </c>
      <c r="CU36" s="406">
        <f t="shared" si="19"/>
        <v>1.0000100000000001</v>
      </c>
      <c r="CV36" s="108"/>
      <c r="CW36" s="109"/>
      <c r="CX36" s="87"/>
      <c r="CY36" s="88">
        <v>44742</v>
      </c>
      <c r="CZ36" s="89" t="s">
        <v>310</v>
      </c>
      <c r="DA36" s="89" t="s">
        <v>489</v>
      </c>
      <c r="DB36" s="89" t="s">
        <v>500</v>
      </c>
      <c r="DC36" s="89" t="s">
        <v>128</v>
      </c>
      <c r="DD36" s="89" t="s">
        <v>105</v>
      </c>
      <c r="DE36" s="90" t="str">
        <f t="shared" si="22"/>
        <v/>
      </c>
      <c r="DF36" s="90" t="str">
        <f t="shared" si="6"/>
        <v/>
      </c>
      <c r="DG36" s="90">
        <f t="shared" si="7"/>
        <v>0</v>
      </c>
      <c r="DH36" s="90">
        <f t="shared" si="8"/>
        <v>0.50000500000000003</v>
      </c>
      <c r="DI36" s="91"/>
      <c r="DJ36" s="90">
        <f t="shared" si="9"/>
        <v>0.91837142857142851</v>
      </c>
      <c r="DK36" s="90">
        <f t="shared" si="10"/>
        <v>0.92857624999999988</v>
      </c>
      <c r="DL36" s="90" t="str">
        <f t="shared" si="11"/>
        <v/>
      </c>
      <c r="DM36" s="90">
        <f t="shared" si="12"/>
        <v>0.92820199999999997</v>
      </c>
      <c r="DN36" s="90" t="str">
        <f t="shared" si="13"/>
        <v/>
      </c>
      <c r="DO36" s="90" t="str">
        <f t="shared" si="14"/>
        <v/>
      </c>
      <c r="DP36" s="90" t="str">
        <f t="shared" si="15"/>
        <v/>
      </c>
      <c r="DQ36" s="110">
        <v>1.0000100000000001</v>
      </c>
    </row>
    <row r="37" spans="1:141" s="38" customFormat="1" ht="155.25" hidden="1" customHeight="1" x14ac:dyDescent="0.2">
      <c r="A37" s="93" t="s">
        <v>421</v>
      </c>
      <c r="B37" s="89" t="s">
        <v>422</v>
      </c>
      <c r="C37" s="89" t="s">
        <v>501</v>
      </c>
      <c r="D37" s="89"/>
      <c r="E37" s="89" t="s">
        <v>424</v>
      </c>
      <c r="F37" s="89"/>
      <c r="G37" s="89"/>
      <c r="H37" s="136" t="s">
        <v>327</v>
      </c>
      <c r="I37" s="94" t="s">
        <v>502</v>
      </c>
      <c r="J37" s="94" t="s">
        <v>503</v>
      </c>
      <c r="K37" s="94" t="s">
        <v>503</v>
      </c>
      <c r="L37" s="89" t="s">
        <v>92</v>
      </c>
      <c r="M37" s="89" t="s">
        <v>355</v>
      </c>
      <c r="N37" s="111">
        <v>0.66500000000000004</v>
      </c>
      <c r="O37" s="111">
        <v>0.67800000000000005</v>
      </c>
      <c r="P37" s="111">
        <v>0.68</v>
      </c>
      <c r="Q37" s="111">
        <v>0.69499999999999995</v>
      </c>
      <c r="R37" s="111">
        <v>0.70499999999999996</v>
      </c>
      <c r="S37" s="111">
        <v>0.70499999999999996</v>
      </c>
      <c r="T37" s="89" t="s">
        <v>129</v>
      </c>
      <c r="U37" s="111">
        <v>0.66500000000000004</v>
      </c>
      <c r="V37" s="111">
        <v>0</v>
      </c>
      <c r="W37" s="111">
        <v>0.67800000000000005</v>
      </c>
      <c r="X37" s="111">
        <v>0</v>
      </c>
      <c r="Y37" s="111">
        <v>0</v>
      </c>
      <c r="Z37" s="111">
        <v>0.67800000000000005</v>
      </c>
      <c r="AA37" s="111">
        <v>0</v>
      </c>
      <c r="AB37" s="111">
        <v>0.68500000000000005</v>
      </c>
      <c r="AC37" s="111" t="s">
        <v>94</v>
      </c>
      <c r="AD37" s="111" t="s">
        <v>94</v>
      </c>
      <c r="AE37" s="111">
        <v>0.68500000000000005</v>
      </c>
      <c r="AF37" s="262" t="s">
        <v>94</v>
      </c>
      <c r="AG37" s="111">
        <v>0.746</v>
      </c>
      <c r="AH37" s="156"/>
      <c r="AI37" s="286"/>
      <c r="AJ37" s="116">
        <v>0.746</v>
      </c>
      <c r="AK37" s="156">
        <f>AE37</f>
        <v>0.68500000000000005</v>
      </c>
      <c r="AL37" s="117" t="s">
        <v>505</v>
      </c>
      <c r="AM37" s="117" t="s">
        <v>506</v>
      </c>
      <c r="AN37" s="117" t="s">
        <v>507</v>
      </c>
      <c r="AO37" s="117" t="s">
        <v>508</v>
      </c>
      <c r="AP37" s="117" t="s">
        <v>509</v>
      </c>
      <c r="AQ37" s="101" t="s">
        <v>510</v>
      </c>
      <c r="AR37" s="117" t="s">
        <v>998</v>
      </c>
      <c r="AS37" s="75"/>
      <c r="AT37" s="75"/>
      <c r="AU37" s="75"/>
      <c r="AV37" s="75"/>
      <c r="AW37" s="180">
        <f t="shared" si="16"/>
        <v>1.0000100000000001</v>
      </c>
      <c r="AX37" s="409">
        <f t="shared" si="17"/>
        <v>0.97163120567375905</v>
      </c>
      <c r="AY37" s="171" t="s">
        <v>511</v>
      </c>
      <c r="AZ37" s="102" t="s">
        <v>512</v>
      </c>
      <c r="BA37" s="94" t="s">
        <v>513</v>
      </c>
      <c r="BB37" s="89" t="s">
        <v>105</v>
      </c>
      <c r="BC37" s="89" t="s">
        <v>139</v>
      </c>
      <c r="BD37" s="103" t="s">
        <v>94</v>
      </c>
      <c r="BE37" s="89" t="s">
        <v>338</v>
      </c>
      <c r="BF37" s="88">
        <v>43466</v>
      </c>
      <c r="BG37" s="88">
        <v>44926</v>
      </c>
      <c r="BH37" s="111">
        <v>0</v>
      </c>
      <c r="BI37" s="111">
        <v>1</v>
      </c>
      <c r="BJ37" s="111">
        <v>1</v>
      </c>
      <c r="BK37" s="111">
        <v>1</v>
      </c>
      <c r="BL37" s="111">
        <v>1</v>
      </c>
      <c r="BM37" s="111">
        <v>0</v>
      </c>
      <c r="BN37" s="111">
        <v>0.81818181818181823</v>
      </c>
      <c r="BO37" s="111">
        <v>1</v>
      </c>
      <c r="BP37" s="111">
        <v>1</v>
      </c>
      <c r="BQ37" s="111">
        <v>1</v>
      </c>
      <c r="BR37" s="111">
        <v>1</v>
      </c>
      <c r="BS37" s="111">
        <v>1</v>
      </c>
      <c r="BT37" s="111">
        <v>1</v>
      </c>
      <c r="BU37" s="111">
        <v>1</v>
      </c>
      <c r="BV37" s="111">
        <v>1</v>
      </c>
      <c r="BW37" s="111">
        <v>1</v>
      </c>
      <c r="BX37" s="111">
        <v>1</v>
      </c>
      <c r="BY37" s="111">
        <v>1</v>
      </c>
      <c r="BZ37" s="156"/>
      <c r="CA37" s="156"/>
      <c r="CB37" s="156">
        <v>1</v>
      </c>
      <c r="CC37" s="156">
        <v>1</v>
      </c>
      <c r="CD37" s="100" t="s">
        <v>514</v>
      </c>
      <c r="CE37" s="117" t="s">
        <v>515</v>
      </c>
      <c r="CF37" s="100" t="s">
        <v>516</v>
      </c>
      <c r="CG37" s="104" t="s">
        <v>517</v>
      </c>
      <c r="CH37" s="100" t="s">
        <v>518</v>
      </c>
      <c r="CI37" s="101" t="s">
        <v>519</v>
      </c>
      <c r="CJ37" s="104" t="s">
        <v>999</v>
      </c>
      <c r="CK37" s="105"/>
      <c r="CL37" s="105"/>
      <c r="CM37" s="105"/>
      <c r="CN37" s="75"/>
      <c r="CO37" s="157" t="s">
        <v>987</v>
      </c>
      <c r="CP37" s="157" t="s">
        <v>987</v>
      </c>
      <c r="CQ37" s="157" t="s">
        <v>987</v>
      </c>
      <c r="CR37" s="107" t="e">
        <f t="shared" si="20"/>
        <v>#VALUE!</v>
      </c>
      <c r="CS37" s="415" t="e">
        <f t="shared" si="21"/>
        <v>#VALUE!</v>
      </c>
      <c r="CT37" s="405">
        <f t="shared" si="18"/>
        <v>1</v>
      </c>
      <c r="CU37" s="406">
        <f t="shared" si="19"/>
        <v>1</v>
      </c>
      <c r="CV37" s="108"/>
      <c r="CW37" s="109"/>
      <c r="CX37" s="87"/>
      <c r="CY37" s="88">
        <v>44679</v>
      </c>
      <c r="CZ37" s="89" t="s">
        <v>344</v>
      </c>
      <c r="DA37" s="89" t="s">
        <v>502</v>
      </c>
      <c r="DB37" s="89" t="s">
        <v>520</v>
      </c>
      <c r="DC37" s="89" t="s">
        <v>92</v>
      </c>
      <c r="DD37" s="89" t="s">
        <v>105</v>
      </c>
      <c r="DE37" s="90">
        <f t="shared" si="22"/>
        <v>0.12500125000000001</v>
      </c>
      <c r="DF37" s="90">
        <f t="shared" si="6"/>
        <v>9.0910000000000005E-2</v>
      </c>
      <c r="DG37" s="90">
        <f t="shared" si="7"/>
        <v>0.5</v>
      </c>
      <c r="DH37" s="90">
        <f t="shared" si="8"/>
        <v>0.5</v>
      </c>
      <c r="DI37" s="91"/>
      <c r="DJ37" s="90">
        <f t="shared" si="9"/>
        <v>0.91837142857142851</v>
      </c>
      <c r="DK37" s="90">
        <f t="shared" si="10"/>
        <v>0.92857624999999988</v>
      </c>
      <c r="DL37" s="90">
        <f t="shared" si="11"/>
        <v>0.92920000000000014</v>
      </c>
      <c r="DM37" s="90">
        <f t="shared" si="12"/>
        <v>0.92920000000000014</v>
      </c>
      <c r="DN37" s="90">
        <f t="shared" si="13"/>
        <v>0.94690000000000007</v>
      </c>
      <c r="DO37" s="90">
        <f t="shared" si="14"/>
        <v>1.0000100000000001</v>
      </c>
      <c r="DP37" s="90">
        <f t="shared" si="15"/>
        <v>1</v>
      </c>
      <c r="DQ37" s="110">
        <v>1</v>
      </c>
    </row>
    <row r="38" spans="1:141" s="38" customFormat="1" ht="174.75" hidden="1" customHeight="1" x14ac:dyDescent="0.2">
      <c r="A38" s="93" t="s">
        <v>421</v>
      </c>
      <c r="B38" s="89" t="s">
        <v>422</v>
      </c>
      <c r="C38" s="89" t="s">
        <v>501</v>
      </c>
      <c r="D38" s="89"/>
      <c r="E38" s="89" t="s">
        <v>424</v>
      </c>
      <c r="F38" s="89"/>
      <c r="G38" s="89"/>
      <c r="H38" s="136" t="s">
        <v>327</v>
      </c>
      <c r="I38" s="94" t="s">
        <v>502</v>
      </c>
      <c r="J38" s="94" t="s">
        <v>503</v>
      </c>
      <c r="K38" s="94" t="s">
        <v>503</v>
      </c>
      <c r="L38" s="89" t="s">
        <v>92</v>
      </c>
      <c r="M38" s="89" t="s">
        <v>355</v>
      </c>
      <c r="N38" s="111">
        <v>0.66500000000000004</v>
      </c>
      <c r="O38" s="111">
        <v>0</v>
      </c>
      <c r="P38" s="111">
        <v>0.68</v>
      </c>
      <c r="Q38" s="111">
        <v>0.69499999999999995</v>
      </c>
      <c r="R38" s="111" t="s">
        <v>504</v>
      </c>
      <c r="S38" s="111">
        <v>0.70499999999999996</v>
      </c>
      <c r="T38" s="89" t="s">
        <v>129</v>
      </c>
      <c r="U38" s="111"/>
      <c r="V38" s="111"/>
      <c r="W38" s="111"/>
      <c r="X38" s="111"/>
      <c r="Y38" s="111"/>
      <c r="Z38" s="111"/>
      <c r="AA38" s="111"/>
      <c r="AB38" s="111"/>
      <c r="AC38" s="111"/>
      <c r="AD38" s="111"/>
      <c r="AE38" s="107"/>
      <c r="AF38" s="99"/>
      <c r="AG38" s="99"/>
      <c r="AH38" s="107"/>
      <c r="AI38" s="107"/>
      <c r="AJ38" s="107"/>
      <c r="AK38" s="107"/>
      <c r="AL38" s="117"/>
      <c r="AM38" s="117"/>
      <c r="AN38" s="117"/>
      <c r="AO38" s="117"/>
      <c r="AP38" s="117"/>
      <c r="AQ38" s="101"/>
      <c r="AR38" s="101"/>
      <c r="AS38" s="101"/>
      <c r="AT38" s="101"/>
      <c r="AU38" s="101"/>
      <c r="AV38" s="101"/>
      <c r="AW38" s="180" t="str">
        <f t="shared" si="16"/>
        <v>No requiere reporte</v>
      </c>
      <c r="AX38" s="410" t="str">
        <f t="shared" si="17"/>
        <v>No requiere reporte</v>
      </c>
      <c r="AY38" s="171" t="s">
        <v>521</v>
      </c>
      <c r="AZ38" s="102" t="s">
        <v>522</v>
      </c>
      <c r="BA38" s="94" t="s">
        <v>523</v>
      </c>
      <c r="BB38" s="89" t="s">
        <v>105</v>
      </c>
      <c r="BC38" s="89" t="s">
        <v>139</v>
      </c>
      <c r="BD38" s="103" t="s">
        <v>94</v>
      </c>
      <c r="BE38" s="89" t="s">
        <v>338</v>
      </c>
      <c r="BF38" s="88">
        <v>43466</v>
      </c>
      <c r="BG38" s="88">
        <v>44926</v>
      </c>
      <c r="BH38" s="111">
        <v>0</v>
      </c>
      <c r="BI38" s="111">
        <v>1</v>
      </c>
      <c r="BJ38" s="111">
        <v>1</v>
      </c>
      <c r="BK38" s="111">
        <v>1</v>
      </c>
      <c r="BL38" s="111">
        <v>1</v>
      </c>
      <c r="BM38" s="111">
        <v>0</v>
      </c>
      <c r="BN38" s="111">
        <v>0</v>
      </c>
      <c r="BO38" s="111">
        <v>0.55555555555555558</v>
      </c>
      <c r="BP38" s="111">
        <v>0.83330000000000004</v>
      </c>
      <c r="BQ38" s="107">
        <v>0.93333333333333335</v>
      </c>
      <c r="BR38" s="107">
        <v>0.93333333333333335</v>
      </c>
      <c r="BS38" s="158">
        <v>0.95450000000000002</v>
      </c>
      <c r="BT38" s="158">
        <v>0.85560000000000003</v>
      </c>
      <c r="BU38" s="158">
        <v>0.96360000000000001</v>
      </c>
      <c r="BV38" s="158">
        <v>0.79</v>
      </c>
      <c r="BW38" s="158">
        <v>0.79</v>
      </c>
      <c r="BX38" s="158">
        <v>0.95</v>
      </c>
      <c r="BY38" s="158">
        <v>0.89380000000000004</v>
      </c>
      <c r="BZ38" s="159"/>
      <c r="CA38" s="159"/>
      <c r="CB38" s="159">
        <v>0.89380000000000004</v>
      </c>
      <c r="CC38" s="159">
        <v>0.89380000000000004</v>
      </c>
      <c r="CD38" s="100" t="s">
        <v>524</v>
      </c>
      <c r="CE38" s="117" t="s">
        <v>525</v>
      </c>
      <c r="CF38" s="100" t="s">
        <v>526</v>
      </c>
      <c r="CG38" s="104" t="s">
        <v>527</v>
      </c>
      <c r="CH38" s="117" t="s">
        <v>528</v>
      </c>
      <c r="CI38" s="101" t="s">
        <v>529</v>
      </c>
      <c r="CJ38" s="130" t="s">
        <v>989</v>
      </c>
      <c r="CK38" s="75"/>
      <c r="CL38" s="75"/>
      <c r="CM38" s="75"/>
      <c r="CN38" s="75"/>
      <c r="CO38" s="157" t="s">
        <v>987</v>
      </c>
      <c r="CP38" s="157" t="s">
        <v>987</v>
      </c>
      <c r="CQ38" s="157" t="s">
        <v>987</v>
      </c>
      <c r="CR38" s="107" t="e">
        <f t="shared" si="20"/>
        <v>#VALUE!</v>
      </c>
      <c r="CS38" s="415" t="e">
        <f t="shared" si="21"/>
        <v>#VALUE!</v>
      </c>
      <c r="CT38" s="405">
        <f t="shared" si="18"/>
        <v>0.89380000000000004</v>
      </c>
      <c r="CU38" s="406">
        <f t="shared" si="19"/>
        <v>0.89380000000000004</v>
      </c>
      <c r="CV38" s="108"/>
      <c r="CW38" s="109"/>
      <c r="CX38" s="87"/>
      <c r="CY38" s="88">
        <v>44680</v>
      </c>
      <c r="CZ38" s="89" t="s">
        <v>344</v>
      </c>
      <c r="DA38" s="89" t="s">
        <v>502</v>
      </c>
      <c r="DB38" s="89" t="s">
        <v>521</v>
      </c>
      <c r="DC38" s="89" t="s">
        <v>92</v>
      </c>
      <c r="DD38" s="89" t="s">
        <v>105</v>
      </c>
      <c r="DE38" s="90" t="str">
        <f t="shared" si="22"/>
        <v/>
      </c>
      <c r="DF38" s="90" t="str">
        <f t="shared" si="6"/>
        <v/>
      </c>
      <c r="DG38" s="90">
        <f t="shared" si="7"/>
        <v>0.44690000000000002</v>
      </c>
      <c r="DH38" s="90">
        <f t="shared" si="8"/>
        <v>0.44690000000000002</v>
      </c>
      <c r="DI38" s="91"/>
      <c r="DJ38" s="90">
        <f t="shared" si="9"/>
        <v>0.91837142857142851</v>
      </c>
      <c r="DK38" s="90">
        <f t="shared" si="10"/>
        <v>0.92857624999999988</v>
      </c>
      <c r="DL38" s="90">
        <f t="shared" si="11"/>
        <v>0.92920000000000014</v>
      </c>
      <c r="DM38" s="90">
        <f t="shared" si="12"/>
        <v>0.92920000000000014</v>
      </c>
      <c r="DN38" s="90">
        <f t="shared" si="13"/>
        <v>0.94690000000000007</v>
      </c>
      <c r="DO38" s="90" t="str">
        <f t="shared" si="14"/>
        <v/>
      </c>
      <c r="DP38" s="90">
        <f t="shared" si="15"/>
        <v>0.89380000000000004</v>
      </c>
      <c r="DQ38" s="110">
        <v>0.95</v>
      </c>
    </row>
    <row r="39" spans="1:141" s="38" customFormat="1" ht="135" hidden="1" customHeight="1" x14ac:dyDescent="0.2">
      <c r="A39" s="93" t="s">
        <v>421</v>
      </c>
      <c r="B39" s="89" t="s">
        <v>422</v>
      </c>
      <c r="C39" s="89" t="s">
        <v>501</v>
      </c>
      <c r="D39" s="89"/>
      <c r="E39" s="89" t="s">
        <v>424</v>
      </c>
      <c r="F39" s="89"/>
      <c r="G39" s="89"/>
      <c r="H39" s="136" t="s">
        <v>327</v>
      </c>
      <c r="I39" s="94" t="s">
        <v>530</v>
      </c>
      <c r="J39" s="94" t="s">
        <v>531</v>
      </c>
      <c r="K39" s="94" t="s">
        <v>532</v>
      </c>
      <c r="L39" s="89" t="s">
        <v>128</v>
      </c>
      <c r="M39" s="160" t="s">
        <v>93</v>
      </c>
      <c r="N39" s="95" t="s">
        <v>94</v>
      </c>
      <c r="O39" s="96">
        <v>0</v>
      </c>
      <c r="P39" s="96">
        <v>0</v>
      </c>
      <c r="Q39" s="95">
        <v>1</v>
      </c>
      <c r="R39" s="96">
        <v>0</v>
      </c>
      <c r="S39" s="161">
        <v>1</v>
      </c>
      <c r="T39" s="89" t="s">
        <v>95</v>
      </c>
      <c r="U39" s="96">
        <v>0</v>
      </c>
      <c r="V39" s="96">
        <v>0</v>
      </c>
      <c r="W39" s="96">
        <v>0</v>
      </c>
      <c r="X39" s="96">
        <v>0</v>
      </c>
      <c r="Y39" s="96">
        <v>0</v>
      </c>
      <c r="Z39" s="96">
        <v>0</v>
      </c>
      <c r="AA39" s="162">
        <v>0.6714</v>
      </c>
      <c r="AB39" s="163">
        <v>0.23770000000000002</v>
      </c>
      <c r="AC39" s="164">
        <v>0</v>
      </c>
      <c r="AD39" s="164">
        <v>0</v>
      </c>
      <c r="AE39" s="163">
        <v>0</v>
      </c>
      <c r="AF39" s="269">
        <v>0</v>
      </c>
      <c r="AG39" s="163">
        <v>0</v>
      </c>
      <c r="AH39" s="165"/>
      <c r="AI39" s="287"/>
      <c r="AJ39" s="288">
        <v>0</v>
      </c>
      <c r="AK39" s="165">
        <v>0</v>
      </c>
      <c r="AL39" s="117" t="s">
        <v>533</v>
      </c>
      <c r="AM39" s="166" t="s">
        <v>534</v>
      </c>
      <c r="AN39" s="117" t="s">
        <v>535</v>
      </c>
      <c r="AO39" s="117" t="s">
        <v>536</v>
      </c>
      <c r="AP39" s="117" t="s">
        <v>537</v>
      </c>
      <c r="AQ39" s="101" t="s">
        <v>538</v>
      </c>
      <c r="AR39" s="117" t="s">
        <v>988</v>
      </c>
      <c r="AS39" s="75"/>
      <c r="AT39" s="75"/>
      <c r="AU39" s="75"/>
      <c r="AV39" s="75"/>
      <c r="AW39" s="180" t="str">
        <f t="shared" si="16"/>
        <v>No aplica, no hay meta</v>
      </c>
      <c r="AX39" s="409">
        <f t="shared" si="17"/>
        <v>0</v>
      </c>
      <c r="AY39" s="171" t="s">
        <v>539</v>
      </c>
      <c r="AZ39" s="102" t="s">
        <v>522</v>
      </c>
      <c r="BA39" s="94" t="s">
        <v>523</v>
      </c>
      <c r="BB39" s="89" t="s">
        <v>105</v>
      </c>
      <c r="BC39" s="167" t="s">
        <v>139</v>
      </c>
      <c r="BD39" s="103" t="s">
        <v>94</v>
      </c>
      <c r="BE39" s="89" t="s">
        <v>338</v>
      </c>
      <c r="BF39" s="88">
        <v>43831</v>
      </c>
      <c r="BG39" s="168">
        <v>44926</v>
      </c>
      <c r="BH39" s="111">
        <v>0</v>
      </c>
      <c r="BI39" s="111">
        <v>1</v>
      </c>
      <c r="BJ39" s="111">
        <v>1</v>
      </c>
      <c r="BK39" s="111">
        <v>1</v>
      </c>
      <c r="BL39" s="111">
        <v>1</v>
      </c>
      <c r="BM39" s="111">
        <v>0</v>
      </c>
      <c r="BN39" s="111">
        <v>0</v>
      </c>
      <c r="BO39" s="111">
        <v>0.55555555555555558</v>
      </c>
      <c r="BP39" s="111">
        <v>0.83330000000000004</v>
      </c>
      <c r="BQ39" s="107">
        <v>0.93333333333333335</v>
      </c>
      <c r="BR39" s="107">
        <v>0.93333333333333335</v>
      </c>
      <c r="BS39" s="158">
        <v>0.95450000000000002</v>
      </c>
      <c r="BT39" s="158">
        <v>0.85560000000000003</v>
      </c>
      <c r="BU39" s="158">
        <v>0.96360000000000001</v>
      </c>
      <c r="BV39" s="158">
        <v>0.79</v>
      </c>
      <c r="BW39" s="158">
        <v>0.79</v>
      </c>
      <c r="BX39" s="158">
        <v>0.95</v>
      </c>
      <c r="BY39" s="158">
        <v>0.89380000000000004</v>
      </c>
      <c r="BZ39" s="159"/>
      <c r="CA39" s="159"/>
      <c r="CB39" s="159">
        <v>0.89380000000000004</v>
      </c>
      <c r="CC39" s="159">
        <v>0.89380000000000004</v>
      </c>
      <c r="CD39" s="100" t="s">
        <v>524</v>
      </c>
      <c r="CE39" s="117" t="s">
        <v>525</v>
      </c>
      <c r="CF39" s="100" t="s">
        <v>526</v>
      </c>
      <c r="CG39" s="104" t="s">
        <v>540</v>
      </c>
      <c r="CH39" s="117" t="s">
        <v>541</v>
      </c>
      <c r="CI39" s="101" t="s">
        <v>529</v>
      </c>
      <c r="CJ39" s="130" t="s">
        <v>989</v>
      </c>
      <c r="CK39" s="75"/>
      <c r="CL39" s="75"/>
      <c r="CM39" s="75"/>
      <c r="CN39" s="75"/>
      <c r="CO39" s="157" t="s">
        <v>987</v>
      </c>
      <c r="CP39" s="157" t="s">
        <v>987</v>
      </c>
      <c r="CQ39" s="157" t="s">
        <v>987</v>
      </c>
      <c r="CR39" s="107" t="e">
        <f t="shared" si="20"/>
        <v>#VALUE!</v>
      </c>
      <c r="CS39" s="415" t="e">
        <f t="shared" si="21"/>
        <v>#VALUE!</v>
      </c>
      <c r="CT39" s="405">
        <f t="shared" si="18"/>
        <v>0.89380000000000004</v>
      </c>
      <c r="CU39" s="406">
        <f t="shared" si="19"/>
        <v>0.89380000000000004</v>
      </c>
      <c r="CV39" s="108"/>
      <c r="CW39" s="169"/>
      <c r="CX39" s="170"/>
      <c r="CY39" s="88">
        <v>44681</v>
      </c>
      <c r="CZ39" s="89" t="s">
        <v>344</v>
      </c>
      <c r="DA39" s="89" t="s">
        <v>542</v>
      </c>
      <c r="DB39" s="89" t="s">
        <v>539</v>
      </c>
      <c r="DC39" s="89" t="s">
        <v>128</v>
      </c>
      <c r="DD39" s="89" t="s">
        <v>105</v>
      </c>
      <c r="DE39" s="90" t="str">
        <f t="shared" si="22"/>
        <v/>
      </c>
      <c r="DF39" s="90">
        <f t="shared" si="6"/>
        <v>0</v>
      </c>
      <c r="DG39" s="90">
        <f t="shared" si="7"/>
        <v>0.89380000000000004</v>
      </c>
      <c r="DH39" s="90">
        <f t="shared" si="8"/>
        <v>0.89380000000000004</v>
      </c>
      <c r="DI39" s="91"/>
      <c r="DJ39" s="90" t="str">
        <f t="shared" si="9"/>
        <v/>
      </c>
      <c r="DK39" s="90" t="str">
        <f t="shared" si="10"/>
        <v/>
      </c>
      <c r="DL39" s="90">
        <f t="shared" si="11"/>
        <v>0.92920000000000014</v>
      </c>
      <c r="DM39" s="90">
        <f t="shared" si="12"/>
        <v>0.92920000000000014</v>
      </c>
      <c r="DN39" s="90">
        <f t="shared" si="13"/>
        <v>0.89380000000000004</v>
      </c>
      <c r="DO39" s="90" t="str">
        <f t="shared" si="14"/>
        <v/>
      </c>
      <c r="DP39" s="90">
        <f t="shared" si="15"/>
        <v>0.89380000000000004</v>
      </c>
      <c r="DQ39" s="110">
        <v>0.95</v>
      </c>
    </row>
    <row r="40" spans="1:141" s="38" customFormat="1" ht="86.1" hidden="1" customHeight="1" x14ac:dyDescent="0.2">
      <c r="A40" s="171" t="s">
        <v>1</v>
      </c>
      <c r="B40" s="89" t="s">
        <v>543</v>
      </c>
      <c r="C40" s="89" t="s">
        <v>349</v>
      </c>
      <c r="D40" s="89" t="s">
        <v>86</v>
      </c>
      <c r="E40" s="89" t="s">
        <v>86</v>
      </c>
      <c r="F40" s="89" t="s">
        <v>86</v>
      </c>
      <c r="G40" s="89" t="s">
        <v>544</v>
      </c>
      <c r="H40" s="94" t="s">
        <v>88</v>
      </c>
      <c r="I40" s="94" t="s">
        <v>545</v>
      </c>
      <c r="J40" s="94" t="s">
        <v>546</v>
      </c>
      <c r="K40" s="94" t="s">
        <v>547</v>
      </c>
      <c r="L40" s="89" t="s">
        <v>92</v>
      </c>
      <c r="M40" s="89" t="s">
        <v>355</v>
      </c>
      <c r="N40" s="95" t="s">
        <v>94</v>
      </c>
      <c r="O40" s="111">
        <v>0.51</v>
      </c>
      <c r="P40" s="111">
        <v>0.7</v>
      </c>
      <c r="Q40" s="111">
        <v>0.8</v>
      </c>
      <c r="R40" s="111">
        <v>1</v>
      </c>
      <c r="S40" s="111">
        <v>1</v>
      </c>
      <c r="T40" s="89" t="s">
        <v>129</v>
      </c>
      <c r="U40" s="111">
        <v>0.41</v>
      </c>
      <c r="V40" s="111">
        <v>0.40763951096139289</v>
      </c>
      <c r="W40" s="111">
        <v>0.60285275994552345</v>
      </c>
      <c r="X40" s="111">
        <v>0.60312873125048727</v>
      </c>
      <c r="Y40" s="111">
        <v>1.1523235294117646</v>
      </c>
      <c r="Z40" s="111">
        <v>1.1523235294117646</v>
      </c>
      <c r="AA40" s="107">
        <v>0.94282015103296379</v>
      </c>
      <c r="AB40" s="158">
        <v>0.97643717461533608</v>
      </c>
      <c r="AC40" s="107">
        <v>1.02</v>
      </c>
      <c r="AD40" s="107">
        <v>0.79730000000000001</v>
      </c>
      <c r="AE40" s="107">
        <v>0.8</v>
      </c>
      <c r="AF40" s="264">
        <v>0.98</v>
      </c>
      <c r="AG40" s="107">
        <v>0.94</v>
      </c>
      <c r="AH40" s="129"/>
      <c r="AI40" s="276"/>
      <c r="AJ40" s="129">
        <v>0.94</v>
      </c>
      <c r="AK40" s="129">
        <v>0.8</v>
      </c>
      <c r="AL40" s="117" t="s">
        <v>548</v>
      </c>
      <c r="AM40" s="117" t="s">
        <v>549</v>
      </c>
      <c r="AN40" s="172" t="s">
        <v>550</v>
      </c>
      <c r="AO40" s="117" t="s">
        <v>551</v>
      </c>
      <c r="AP40" s="117" t="s">
        <v>552</v>
      </c>
      <c r="AQ40" s="101" t="s">
        <v>553</v>
      </c>
      <c r="AR40" s="117" t="s">
        <v>1000</v>
      </c>
      <c r="AS40" s="75"/>
      <c r="AT40" s="75"/>
      <c r="AU40" s="75"/>
      <c r="AV40" s="75"/>
      <c r="AW40" s="180">
        <f t="shared" si="16"/>
        <v>0.94</v>
      </c>
      <c r="AX40" s="409">
        <f t="shared" si="17"/>
        <v>0.8</v>
      </c>
      <c r="AY40" s="171" t="s">
        <v>554</v>
      </c>
      <c r="AZ40" s="173" t="s">
        <v>555</v>
      </c>
      <c r="BA40" s="174" t="s">
        <v>556</v>
      </c>
      <c r="BB40" s="103" t="s">
        <v>115</v>
      </c>
      <c r="BC40" s="103" t="s">
        <v>355</v>
      </c>
      <c r="BD40" s="103">
        <v>0.67</v>
      </c>
      <c r="BE40" s="89" t="s">
        <v>129</v>
      </c>
      <c r="BF40" s="88">
        <v>43466</v>
      </c>
      <c r="BG40" s="88">
        <v>44926</v>
      </c>
      <c r="BH40" s="111">
        <v>0.65</v>
      </c>
      <c r="BI40" s="111">
        <v>0.68</v>
      </c>
      <c r="BJ40" s="111">
        <v>0.73</v>
      </c>
      <c r="BK40" s="111">
        <v>0.8</v>
      </c>
      <c r="BL40" s="111">
        <v>0.8</v>
      </c>
      <c r="BM40" s="111">
        <v>0.65</v>
      </c>
      <c r="BN40" s="111">
        <v>0.65443988103668038</v>
      </c>
      <c r="BO40" s="111">
        <v>0.65528961903413119</v>
      </c>
      <c r="BP40" s="111">
        <v>0.65582579185520362</v>
      </c>
      <c r="BQ40" s="111">
        <v>0.77</v>
      </c>
      <c r="BR40" s="111">
        <v>0.77</v>
      </c>
      <c r="BS40" s="111">
        <v>0.74306235716617697</v>
      </c>
      <c r="BT40" s="107">
        <v>0.73352941176470587</v>
      </c>
      <c r="BU40" s="107">
        <v>0.73607242339832868</v>
      </c>
      <c r="BV40" s="111">
        <v>0.6463547334058759</v>
      </c>
      <c r="BW40" s="111">
        <v>0.6463547334058759</v>
      </c>
      <c r="BX40" s="111">
        <v>0.63851699279093721</v>
      </c>
      <c r="BY40" s="111">
        <v>0.626</v>
      </c>
      <c r="BZ40" s="156"/>
      <c r="CA40" s="156"/>
      <c r="CB40" s="156">
        <v>0.626</v>
      </c>
      <c r="CC40" s="156">
        <v>0.6463547334058759</v>
      </c>
      <c r="CD40" s="100" t="s">
        <v>557</v>
      </c>
      <c r="CE40" s="172" t="s">
        <v>558</v>
      </c>
      <c r="CF40" s="100" t="s">
        <v>559</v>
      </c>
      <c r="CG40" s="104" t="s">
        <v>560</v>
      </c>
      <c r="CH40" s="100" t="s">
        <v>561</v>
      </c>
      <c r="CI40" s="101" t="s">
        <v>562</v>
      </c>
      <c r="CJ40" s="104" t="s">
        <v>1001</v>
      </c>
      <c r="CK40" s="105"/>
      <c r="CL40" s="105"/>
      <c r="CM40" s="105"/>
      <c r="CN40" s="75"/>
      <c r="CO40" s="125">
        <v>5019968841</v>
      </c>
      <c r="CP40" s="125">
        <v>3001808027</v>
      </c>
      <c r="CQ40" s="125">
        <v>1724054595</v>
      </c>
      <c r="CR40" s="107">
        <f t="shared" si="20"/>
        <v>0.59797343809847758</v>
      </c>
      <c r="CS40" s="415">
        <f t="shared" si="21"/>
        <v>0.34343930203689488</v>
      </c>
      <c r="CT40" s="405">
        <f t="shared" si="18"/>
        <v>0.78249999999999997</v>
      </c>
      <c r="CU40" s="406">
        <f t="shared" si="19"/>
        <v>0.80794341675734482</v>
      </c>
      <c r="CV40" s="108"/>
      <c r="CW40" s="109"/>
      <c r="CX40" s="87"/>
      <c r="CY40" s="88">
        <v>44682</v>
      </c>
      <c r="CZ40" s="89" t="s">
        <v>122</v>
      </c>
      <c r="DA40" s="89" t="s">
        <v>563</v>
      </c>
      <c r="DB40" s="89" t="s">
        <v>554</v>
      </c>
      <c r="DC40" s="89" t="s">
        <v>92</v>
      </c>
      <c r="DD40" s="89" t="s">
        <v>124</v>
      </c>
      <c r="DE40" s="90">
        <f t="shared" si="22"/>
        <v>2.8484848484848484E-2</v>
      </c>
      <c r="DF40" s="90">
        <f t="shared" si="6"/>
        <v>4.9473684210526316E-2</v>
      </c>
      <c r="DG40" s="90">
        <f t="shared" si="7"/>
        <v>0.26083333333333331</v>
      </c>
      <c r="DH40" s="90">
        <f t="shared" si="8"/>
        <v>0.26931447225244826</v>
      </c>
      <c r="DI40" s="91"/>
      <c r="DJ40" s="90">
        <f t="shared" si="9"/>
        <v>0.88420818181818206</v>
      </c>
      <c r="DK40" s="90">
        <f t="shared" si="10"/>
        <v>0.87745715669495494</v>
      </c>
      <c r="DL40" s="90">
        <f t="shared" si="11"/>
        <v>0.97281375000000003</v>
      </c>
      <c r="DM40" s="90">
        <f t="shared" si="12"/>
        <v>0.89137120660192648</v>
      </c>
      <c r="DN40" s="90">
        <f t="shared" si="13"/>
        <v>0.92750333333333346</v>
      </c>
      <c r="DO40" s="90">
        <f t="shared" si="14"/>
        <v>0.94</v>
      </c>
      <c r="DP40" s="90">
        <f t="shared" si="15"/>
        <v>0.78249999999999997</v>
      </c>
      <c r="DQ40" s="110">
        <v>0.80794341675734482</v>
      </c>
    </row>
    <row r="41" spans="1:141" s="38" customFormat="1" ht="86.1" hidden="1" customHeight="1" x14ac:dyDescent="0.2">
      <c r="A41" s="171" t="s">
        <v>1</v>
      </c>
      <c r="B41" s="89" t="s">
        <v>543</v>
      </c>
      <c r="C41" s="89" t="s">
        <v>564</v>
      </c>
      <c r="D41" s="89" t="s">
        <v>86</v>
      </c>
      <c r="E41" s="89" t="s">
        <v>86</v>
      </c>
      <c r="F41" s="89" t="s">
        <v>86</v>
      </c>
      <c r="G41" s="89" t="s">
        <v>544</v>
      </c>
      <c r="H41" s="94" t="s">
        <v>88</v>
      </c>
      <c r="I41" s="94" t="s">
        <v>545</v>
      </c>
      <c r="J41" s="94" t="s">
        <v>546</v>
      </c>
      <c r="K41" s="94" t="s">
        <v>547</v>
      </c>
      <c r="L41" s="89" t="s">
        <v>92</v>
      </c>
      <c r="M41" s="89" t="s">
        <v>355</v>
      </c>
      <c r="N41" s="95" t="s">
        <v>94</v>
      </c>
      <c r="O41" s="111">
        <v>0.51</v>
      </c>
      <c r="P41" s="111">
        <v>0.7</v>
      </c>
      <c r="Q41" s="111">
        <v>0.8</v>
      </c>
      <c r="R41" s="111">
        <v>1</v>
      </c>
      <c r="S41" s="111">
        <v>1</v>
      </c>
      <c r="T41" s="89" t="s">
        <v>129</v>
      </c>
      <c r="U41" s="111"/>
      <c r="V41" s="111"/>
      <c r="W41" s="111"/>
      <c r="X41" s="111"/>
      <c r="Y41" s="111"/>
      <c r="Z41" s="111"/>
      <c r="AA41" s="111"/>
      <c r="AB41" s="107"/>
      <c r="AC41" s="111"/>
      <c r="AD41" s="111"/>
      <c r="AE41" s="107"/>
      <c r="AF41" s="99"/>
      <c r="AG41" s="99"/>
      <c r="AH41" s="107"/>
      <c r="AI41" s="107"/>
      <c r="AJ41" s="107"/>
      <c r="AK41" s="107"/>
      <c r="AL41" s="117"/>
      <c r="AM41" s="117"/>
      <c r="AN41" s="117"/>
      <c r="AO41" s="117"/>
      <c r="AP41" s="117"/>
      <c r="AQ41" s="101"/>
      <c r="AR41" s="101"/>
      <c r="AS41" s="101"/>
      <c r="AT41" s="101"/>
      <c r="AU41" s="101"/>
      <c r="AV41" s="101"/>
      <c r="AW41" s="180" t="str">
        <f t="shared" si="16"/>
        <v>No requiere reporte</v>
      </c>
      <c r="AX41" s="410" t="str">
        <f t="shared" si="17"/>
        <v>No requiere reporte</v>
      </c>
      <c r="AY41" s="171" t="s">
        <v>565</v>
      </c>
      <c r="AZ41" s="173" t="s">
        <v>566</v>
      </c>
      <c r="BA41" s="174" t="s">
        <v>567</v>
      </c>
      <c r="BB41" s="103" t="s">
        <v>115</v>
      </c>
      <c r="BC41" s="103" t="s">
        <v>428</v>
      </c>
      <c r="BD41" s="103">
        <v>139</v>
      </c>
      <c r="BE41" s="89" t="s">
        <v>95</v>
      </c>
      <c r="BF41" s="88">
        <v>43466</v>
      </c>
      <c r="BG41" s="88">
        <v>44926</v>
      </c>
      <c r="BH41" s="96">
        <v>130</v>
      </c>
      <c r="BI41" s="175">
        <v>123</v>
      </c>
      <c r="BJ41" s="175">
        <v>87</v>
      </c>
      <c r="BK41" s="175">
        <v>60</v>
      </c>
      <c r="BL41" s="175">
        <v>60</v>
      </c>
      <c r="BM41" s="175">
        <v>139</v>
      </c>
      <c r="BN41" s="175">
        <v>139</v>
      </c>
      <c r="BO41" s="96">
        <v>134.02777777777777</v>
      </c>
      <c r="BP41" s="96">
        <v>134.02777777777777</v>
      </c>
      <c r="BQ41" s="176">
        <v>109</v>
      </c>
      <c r="BR41" s="176">
        <v>109</v>
      </c>
      <c r="BS41" s="177">
        <v>87.6</v>
      </c>
      <c r="BT41" s="178">
        <v>80.944444444444443</v>
      </c>
      <c r="BU41" s="178">
        <v>73.351851851851848</v>
      </c>
      <c r="BV41" s="178">
        <v>80.607142857142861</v>
      </c>
      <c r="BW41" s="178">
        <v>80.607142857142861</v>
      </c>
      <c r="BX41" s="178">
        <v>48</v>
      </c>
      <c r="BY41" s="178">
        <v>57</v>
      </c>
      <c r="BZ41" s="179"/>
      <c r="CA41" s="179"/>
      <c r="CB41" s="179">
        <v>57</v>
      </c>
      <c r="CC41" s="179">
        <v>57</v>
      </c>
      <c r="CD41" s="100" t="s">
        <v>568</v>
      </c>
      <c r="CE41" s="172" t="s">
        <v>569</v>
      </c>
      <c r="CF41" s="100" t="s">
        <v>570</v>
      </c>
      <c r="CG41" s="130" t="s">
        <v>571</v>
      </c>
      <c r="CH41" s="117" t="s">
        <v>572</v>
      </c>
      <c r="CI41" s="101" t="s">
        <v>573</v>
      </c>
      <c r="CJ41" s="130" t="s">
        <v>1002</v>
      </c>
      <c r="CK41" s="75"/>
      <c r="CL41" s="75"/>
      <c r="CM41" s="75"/>
      <c r="CN41" s="75"/>
      <c r="CO41" s="125">
        <v>3075116781</v>
      </c>
      <c r="CP41" s="125">
        <v>1354841998</v>
      </c>
      <c r="CQ41" s="125">
        <v>940908999</v>
      </c>
      <c r="CR41" s="107">
        <f t="shared" si="20"/>
        <v>0.44058229149899725</v>
      </c>
      <c r="CS41" s="415">
        <f t="shared" si="21"/>
        <v>0.30597504615549104</v>
      </c>
      <c r="CT41" s="405">
        <f t="shared" si="18"/>
        <v>1.0000100000000001</v>
      </c>
      <c r="CU41" s="406">
        <f t="shared" si="19"/>
        <v>1.0000100000000001</v>
      </c>
      <c r="CV41" s="108"/>
      <c r="CW41" s="109"/>
      <c r="CX41" s="87"/>
      <c r="CY41" s="88">
        <v>44683</v>
      </c>
      <c r="CZ41" s="89" t="s">
        <v>122</v>
      </c>
      <c r="DA41" s="89" t="s">
        <v>563</v>
      </c>
      <c r="DB41" s="89" t="s">
        <v>574</v>
      </c>
      <c r="DC41" s="89" t="s">
        <v>92</v>
      </c>
      <c r="DD41" s="89" t="s">
        <v>124</v>
      </c>
      <c r="DE41" s="90" t="str">
        <f t="shared" si="22"/>
        <v/>
      </c>
      <c r="DF41" s="90" t="str">
        <f t="shared" si="6"/>
        <v/>
      </c>
      <c r="DG41" s="90">
        <f t="shared" si="7"/>
        <v>0.33333666666666667</v>
      </c>
      <c r="DH41" s="90">
        <f t="shared" si="8"/>
        <v>0.33333666666666667</v>
      </c>
      <c r="DI41" s="91"/>
      <c r="DJ41" s="90">
        <f t="shared" si="9"/>
        <v>0.88420818181818206</v>
      </c>
      <c r="DK41" s="90">
        <f t="shared" si="10"/>
        <v>0.87745715669495494</v>
      </c>
      <c r="DL41" s="90">
        <f t="shared" si="11"/>
        <v>0.97281375000000003</v>
      </c>
      <c r="DM41" s="90">
        <f t="shared" si="12"/>
        <v>0.89137120660192648</v>
      </c>
      <c r="DN41" s="90">
        <f t="shared" si="13"/>
        <v>0.92750333333333346</v>
      </c>
      <c r="DO41" s="90" t="str">
        <f t="shared" si="14"/>
        <v/>
      </c>
      <c r="DP41" s="90">
        <f t="shared" si="15"/>
        <v>1.0000100000000001</v>
      </c>
      <c r="DQ41" s="110">
        <v>1.0000100000000001</v>
      </c>
      <c r="EK41" s="38" t="s">
        <v>575</v>
      </c>
    </row>
    <row r="42" spans="1:141" s="38" customFormat="1" ht="177.75" hidden="1" customHeight="1" x14ac:dyDescent="0.2">
      <c r="A42" s="171" t="s">
        <v>1</v>
      </c>
      <c r="B42" s="89" t="s">
        <v>543</v>
      </c>
      <c r="C42" s="89" t="s">
        <v>564</v>
      </c>
      <c r="D42" s="89" t="s">
        <v>86</v>
      </c>
      <c r="E42" s="89" t="s">
        <v>86</v>
      </c>
      <c r="F42" s="89" t="s">
        <v>86</v>
      </c>
      <c r="G42" s="89" t="s">
        <v>544</v>
      </c>
      <c r="H42" s="94" t="s">
        <v>88</v>
      </c>
      <c r="I42" s="94" t="s">
        <v>545</v>
      </c>
      <c r="J42" s="94" t="s">
        <v>546</v>
      </c>
      <c r="K42" s="94" t="s">
        <v>547</v>
      </c>
      <c r="L42" s="89" t="s">
        <v>92</v>
      </c>
      <c r="M42" s="89" t="s">
        <v>355</v>
      </c>
      <c r="N42" s="95" t="s">
        <v>94</v>
      </c>
      <c r="O42" s="111">
        <v>0.51</v>
      </c>
      <c r="P42" s="111">
        <v>0.7</v>
      </c>
      <c r="Q42" s="111">
        <v>0.8</v>
      </c>
      <c r="R42" s="111">
        <v>1</v>
      </c>
      <c r="S42" s="111">
        <v>1</v>
      </c>
      <c r="T42" s="89" t="s">
        <v>129</v>
      </c>
      <c r="U42" s="111"/>
      <c r="V42" s="111"/>
      <c r="W42" s="111"/>
      <c r="X42" s="111"/>
      <c r="Y42" s="111"/>
      <c r="Z42" s="111"/>
      <c r="AA42" s="111"/>
      <c r="AB42" s="107"/>
      <c r="AC42" s="111"/>
      <c r="AD42" s="111"/>
      <c r="AE42" s="107"/>
      <c r="AF42" s="99"/>
      <c r="AG42" s="99"/>
      <c r="AH42" s="107"/>
      <c r="AI42" s="107"/>
      <c r="AJ42" s="107"/>
      <c r="AK42" s="107"/>
      <c r="AL42" s="117"/>
      <c r="AM42" s="117"/>
      <c r="AN42" s="117"/>
      <c r="AO42" s="117"/>
      <c r="AP42" s="117"/>
      <c r="AQ42" s="101"/>
      <c r="AR42" s="101"/>
      <c r="AS42" s="101"/>
      <c r="AT42" s="101"/>
      <c r="AU42" s="101"/>
      <c r="AV42" s="101"/>
      <c r="AW42" s="180" t="str">
        <f t="shared" si="16"/>
        <v>No requiere reporte</v>
      </c>
      <c r="AX42" s="410" t="str">
        <f t="shared" si="17"/>
        <v>No requiere reporte</v>
      </c>
      <c r="AY42" s="171" t="s">
        <v>576</v>
      </c>
      <c r="AZ42" s="173" t="s">
        <v>577</v>
      </c>
      <c r="BA42" s="174" t="s">
        <v>578</v>
      </c>
      <c r="BB42" s="103" t="s">
        <v>115</v>
      </c>
      <c r="BC42" s="103" t="s">
        <v>139</v>
      </c>
      <c r="BD42" s="103" t="s">
        <v>94</v>
      </c>
      <c r="BE42" s="89" t="s">
        <v>129</v>
      </c>
      <c r="BF42" s="88">
        <v>43831</v>
      </c>
      <c r="BG42" s="88">
        <v>44926</v>
      </c>
      <c r="BH42" s="111">
        <v>0</v>
      </c>
      <c r="BI42" s="111">
        <v>1</v>
      </c>
      <c r="BJ42" s="111">
        <v>1</v>
      </c>
      <c r="BK42" s="111">
        <v>1</v>
      </c>
      <c r="BL42" s="111">
        <v>1</v>
      </c>
      <c r="BM42" s="111">
        <v>0</v>
      </c>
      <c r="BN42" s="111">
        <v>0.16666666666666666</v>
      </c>
      <c r="BO42" s="111">
        <v>1</v>
      </c>
      <c r="BP42" s="111">
        <v>1</v>
      </c>
      <c r="BQ42" s="111">
        <v>1</v>
      </c>
      <c r="BR42" s="111">
        <v>1</v>
      </c>
      <c r="BS42" s="111">
        <v>1</v>
      </c>
      <c r="BT42" s="107">
        <v>1</v>
      </c>
      <c r="BU42" s="111">
        <v>1</v>
      </c>
      <c r="BV42" s="111">
        <v>1</v>
      </c>
      <c r="BW42" s="111">
        <v>1</v>
      </c>
      <c r="BX42" s="111">
        <v>1</v>
      </c>
      <c r="BY42" s="111">
        <v>1</v>
      </c>
      <c r="BZ42" s="156"/>
      <c r="CA42" s="156"/>
      <c r="CB42" s="156">
        <v>1</v>
      </c>
      <c r="CC42" s="156">
        <v>1</v>
      </c>
      <c r="CD42" s="100" t="s">
        <v>579</v>
      </c>
      <c r="CE42" s="172" t="s">
        <v>579</v>
      </c>
      <c r="CF42" s="117" t="s">
        <v>580</v>
      </c>
      <c r="CG42" s="130" t="s">
        <v>581</v>
      </c>
      <c r="CH42" s="100" t="s">
        <v>582</v>
      </c>
      <c r="CI42" s="101"/>
      <c r="CJ42" s="104" t="s">
        <v>1003</v>
      </c>
      <c r="CK42" s="105"/>
      <c r="CL42" s="105"/>
      <c r="CM42" s="105"/>
      <c r="CN42" s="75"/>
      <c r="CO42" s="125">
        <v>0</v>
      </c>
      <c r="CP42" s="125">
        <v>0</v>
      </c>
      <c r="CQ42" s="125">
        <v>0</v>
      </c>
      <c r="CR42" s="107" t="e">
        <f t="shared" si="20"/>
        <v>#DIV/0!</v>
      </c>
      <c r="CS42" s="415" t="e">
        <f t="shared" si="21"/>
        <v>#DIV/0!</v>
      </c>
      <c r="CT42" s="405">
        <f t="shared" si="18"/>
        <v>1</v>
      </c>
      <c r="CU42" s="406">
        <f t="shared" si="19"/>
        <v>1</v>
      </c>
      <c r="CV42" s="108"/>
      <c r="CW42" s="109"/>
      <c r="CX42" s="87"/>
      <c r="CY42" s="88">
        <v>44684</v>
      </c>
      <c r="CZ42" s="89" t="s">
        <v>122</v>
      </c>
      <c r="DA42" s="89" t="s">
        <v>563</v>
      </c>
      <c r="DB42" s="89" t="s">
        <v>576</v>
      </c>
      <c r="DC42" s="89" t="s">
        <v>92</v>
      </c>
      <c r="DD42" s="89" t="s">
        <v>124</v>
      </c>
      <c r="DE42" s="90" t="str">
        <f t="shared" si="22"/>
        <v/>
      </c>
      <c r="DF42" s="90" t="str">
        <f t="shared" si="6"/>
        <v/>
      </c>
      <c r="DG42" s="90">
        <f t="shared" si="7"/>
        <v>0.33333333333333331</v>
      </c>
      <c r="DH42" s="90">
        <f t="shared" si="8"/>
        <v>0.33333333333333331</v>
      </c>
      <c r="DI42" s="91"/>
      <c r="DJ42" s="90">
        <f t="shared" si="9"/>
        <v>0.88420818181818206</v>
      </c>
      <c r="DK42" s="90">
        <f t="shared" si="10"/>
        <v>0.87745715669495494</v>
      </c>
      <c r="DL42" s="90">
        <f t="shared" si="11"/>
        <v>0.97281375000000003</v>
      </c>
      <c r="DM42" s="90">
        <f t="shared" si="12"/>
        <v>0.89137120660192648</v>
      </c>
      <c r="DN42" s="90">
        <f t="shared" si="13"/>
        <v>0.92750333333333346</v>
      </c>
      <c r="DO42" s="90" t="str">
        <f t="shared" si="14"/>
        <v/>
      </c>
      <c r="DP42" s="90">
        <f t="shared" si="15"/>
        <v>1</v>
      </c>
      <c r="DQ42" s="110">
        <v>1</v>
      </c>
      <c r="EE42" s="38">
        <v>0</v>
      </c>
      <c r="EF42" s="38">
        <v>0</v>
      </c>
      <c r="EG42" s="38">
        <v>0</v>
      </c>
      <c r="EH42" s="38">
        <v>0</v>
      </c>
      <c r="EI42" s="38" t="s">
        <v>575</v>
      </c>
      <c r="EJ42" s="38" t="s">
        <v>575</v>
      </c>
      <c r="EK42" s="38" t="s">
        <v>575</v>
      </c>
    </row>
    <row r="43" spans="1:141" s="38" customFormat="1" ht="193.5" hidden="1" customHeight="1" x14ac:dyDescent="0.2">
      <c r="A43" s="171" t="s">
        <v>1</v>
      </c>
      <c r="B43" s="89" t="s">
        <v>583</v>
      </c>
      <c r="C43" s="89" t="s">
        <v>564</v>
      </c>
      <c r="D43" s="89" t="s">
        <v>86</v>
      </c>
      <c r="E43" s="89" t="s">
        <v>86</v>
      </c>
      <c r="F43" s="89" t="s">
        <v>86</v>
      </c>
      <c r="G43" s="89" t="s">
        <v>544</v>
      </c>
      <c r="H43" s="94" t="s">
        <v>88</v>
      </c>
      <c r="I43" s="94" t="s">
        <v>584</v>
      </c>
      <c r="J43" s="89" t="s">
        <v>585</v>
      </c>
      <c r="K43" s="89" t="s">
        <v>586</v>
      </c>
      <c r="L43" s="89" t="s">
        <v>187</v>
      </c>
      <c r="M43" s="89" t="s">
        <v>355</v>
      </c>
      <c r="N43" s="95" t="s">
        <v>94</v>
      </c>
      <c r="O43" s="111">
        <v>1</v>
      </c>
      <c r="P43" s="111">
        <v>0.71666666666666667</v>
      </c>
      <c r="Q43" s="111">
        <v>0.8666666666666667</v>
      </c>
      <c r="R43" s="111">
        <v>1</v>
      </c>
      <c r="S43" s="180">
        <v>1</v>
      </c>
      <c r="T43" s="89" t="s">
        <v>129</v>
      </c>
      <c r="U43" s="111">
        <v>0.7</v>
      </c>
      <c r="V43" s="111">
        <v>0</v>
      </c>
      <c r="W43" s="111">
        <v>0.14000000000000001</v>
      </c>
      <c r="X43" s="111">
        <v>0.27896666666666664</v>
      </c>
      <c r="Y43" s="111">
        <v>0.67561762394914293</v>
      </c>
      <c r="Z43" s="111">
        <v>0.67561762394914293</v>
      </c>
      <c r="AA43" s="111">
        <v>2.3809523809523808E-2</v>
      </c>
      <c r="AB43" s="107"/>
      <c r="AC43" s="111">
        <v>0.26190476190476192</v>
      </c>
      <c r="AD43" s="111">
        <v>0.7142857142857143</v>
      </c>
      <c r="AE43" s="111">
        <v>0.7142857142857143</v>
      </c>
      <c r="AF43" s="393"/>
      <c r="AG43" s="286"/>
      <c r="AH43" s="156"/>
      <c r="AI43" s="286"/>
      <c r="AJ43" s="116"/>
      <c r="AK43" s="156">
        <f>AE43</f>
        <v>0.7142857142857143</v>
      </c>
      <c r="AL43" s="172" t="s">
        <v>587</v>
      </c>
      <c r="AM43" s="172"/>
      <c r="AN43" s="172" t="s">
        <v>588</v>
      </c>
      <c r="AO43" s="172" t="s">
        <v>589</v>
      </c>
      <c r="AP43" s="172" t="s">
        <v>590</v>
      </c>
      <c r="AQ43" s="394"/>
      <c r="AR43" s="182"/>
      <c r="AS43" s="181"/>
      <c r="AT43" s="181"/>
      <c r="AU43" s="181"/>
      <c r="AV43" s="181"/>
      <c r="AW43" s="180" t="str">
        <f t="shared" si="16"/>
        <v>No se reportó avance</v>
      </c>
      <c r="AX43" s="409">
        <f t="shared" si="17"/>
        <v>0.7142857142857143</v>
      </c>
      <c r="AY43" s="416" t="s">
        <v>591</v>
      </c>
      <c r="AZ43" s="94" t="s">
        <v>592</v>
      </c>
      <c r="BA43" s="174" t="s">
        <v>593</v>
      </c>
      <c r="BB43" s="103" t="s">
        <v>115</v>
      </c>
      <c r="BC43" s="103" t="s">
        <v>355</v>
      </c>
      <c r="BD43" s="103" t="s">
        <v>94</v>
      </c>
      <c r="BE43" s="89" t="s">
        <v>129</v>
      </c>
      <c r="BF43" s="88">
        <v>43831</v>
      </c>
      <c r="BG43" s="88">
        <v>44926</v>
      </c>
      <c r="BH43" s="180">
        <v>0</v>
      </c>
      <c r="BI43" s="180">
        <v>0.15</v>
      </c>
      <c r="BJ43" s="180">
        <v>0.6</v>
      </c>
      <c r="BK43" s="180">
        <v>1</v>
      </c>
      <c r="BL43" s="180">
        <v>1</v>
      </c>
      <c r="BM43" s="111">
        <v>0</v>
      </c>
      <c r="BN43" s="111">
        <v>0.05</v>
      </c>
      <c r="BO43" s="111">
        <v>2.0625000000000001E-2</v>
      </c>
      <c r="BP43" s="111">
        <v>4.1399999999999992E-2</v>
      </c>
      <c r="BQ43" s="111">
        <v>0.134575</v>
      </c>
      <c r="BR43" s="111">
        <v>0.134575</v>
      </c>
      <c r="BS43" s="111">
        <v>0</v>
      </c>
      <c r="BT43" s="174"/>
      <c r="BU43" s="111">
        <v>0.27499999999999997</v>
      </c>
      <c r="BV43" s="111">
        <v>0.6</v>
      </c>
      <c r="BW43" s="111">
        <v>0.6</v>
      </c>
      <c r="BX43" s="286"/>
      <c r="BY43" s="286"/>
      <c r="BZ43" s="156"/>
      <c r="CA43" s="156"/>
      <c r="CB43" s="156"/>
      <c r="CC43" s="129">
        <v>0.6</v>
      </c>
      <c r="CD43" s="172" t="s">
        <v>594</v>
      </c>
      <c r="CE43" s="172"/>
      <c r="CF43" s="172" t="s">
        <v>595</v>
      </c>
      <c r="CG43" s="182" t="s">
        <v>589</v>
      </c>
      <c r="CH43" s="172" t="s">
        <v>590</v>
      </c>
      <c r="CI43" s="394"/>
      <c r="CJ43" s="182"/>
      <c r="CK43" s="181"/>
      <c r="CL43" s="181"/>
      <c r="CM43" s="181"/>
      <c r="CN43" s="181"/>
      <c r="CO43" s="125"/>
      <c r="CP43" s="183"/>
      <c r="CQ43" s="183"/>
      <c r="CR43" s="107" t="e">
        <f t="shared" si="20"/>
        <v>#DIV/0!</v>
      </c>
      <c r="CS43" s="415" t="e">
        <f t="shared" si="21"/>
        <v>#DIV/0!</v>
      </c>
      <c r="CT43" s="405" t="str">
        <f t="shared" si="18"/>
        <v>No se reportó avance</v>
      </c>
      <c r="CU43" s="406">
        <f t="shared" si="19"/>
        <v>0.6</v>
      </c>
      <c r="CV43" s="184"/>
      <c r="CW43" s="185"/>
      <c r="CX43" s="170"/>
      <c r="CY43" s="88">
        <v>44685</v>
      </c>
      <c r="CZ43" s="89" t="s">
        <v>122</v>
      </c>
      <c r="DA43" s="89" t="s">
        <v>596</v>
      </c>
      <c r="DB43" s="89" t="s">
        <v>597</v>
      </c>
      <c r="DC43" s="89" t="s">
        <v>187</v>
      </c>
      <c r="DD43" s="89" t="s">
        <v>124</v>
      </c>
      <c r="DE43" s="90" t="str">
        <f t="shared" si="22"/>
        <v/>
      </c>
      <c r="DF43" s="90">
        <f t="shared" si="6"/>
        <v>0</v>
      </c>
      <c r="DG43" s="90">
        <f t="shared" si="7"/>
        <v>0</v>
      </c>
      <c r="DH43" s="90">
        <f t="shared" si="8"/>
        <v>0.19999999999999998</v>
      </c>
      <c r="DI43" s="91"/>
      <c r="DJ43" s="90" t="str">
        <f t="shared" si="9"/>
        <v/>
      </c>
      <c r="DK43" s="90" t="str">
        <f t="shared" si="10"/>
        <v/>
      </c>
      <c r="DL43" s="90" t="str">
        <f t="shared" si="11"/>
        <v/>
      </c>
      <c r="DM43" s="90">
        <f t="shared" si="12"/>
        <v>0.89137120660192648</v>
      </c>
      <c r="DN43" s="90" t="str">
        <f t="shared" si="13"/>
        <v/>
      </c>
      <c r="DO43" s="90">
        <f t="shared" si="14"/>
        <v>0</v>
      </c>
      <c r="DP43" s="90">
        <f t="shared" si="15"/>
        <v>0</v>
      </c>
      <c r="DQ43" s="110">
        <v>0.6</v>
      </c>
      <c r="EE43" s="38">
        <v>0</v>
      </c>
      <c r="EF43" s="38">
        <v>0</v>
      </c>
      <c r="EG43" s="38">
        <v>0</v>
      </c>
      <c r="EH43" s="38">
        <v>0</v>
      </c>
      <c r="EI43" s="38" t="s">
        <v>575</v>
      </c>
      <c r="EJ43" s="38" t="s">
        <v>575</v>
      </c>
      <c r="EK43" s="38" t="s">
        <v>575</v>
      </c>
    </row>
    <row r="44" spans="1:141" s="38" customFormat="1" ht="86.1" hidden="1" customHeight="1" x14ac:dyDescent="0.2">
      <c r="A44" s="171" t="s">
        <v>1</v>
      </c>
      <c r="B44" s="89" t="s">
        <v>583</v>
      </c>
      <c r="C44" s="89" t="s">
        <v>564</v>
      </c>
      <c r="D44" s="89" t="s">
        <v>86</v>
      </c>
      <c r="E44" s="89" t="s">
        <v>86</v>
      </c>
      <c r="F44" s="89" t="s">
        <v>86</v>
      </c>
      <c r="G44" s="89" t="s">
        <v>544</v>
      </c>
      <c r="H44" s="94" t="s">
        <v>88</v>
      </c>
      <c r="I44" s="94" t="s">
        <v>584</v>
      </c>
      <c r="J44" s="89" t="s">
        <v>585</v>
      </c>
      <c r="K44" s="89" t="s">
        <v>586</v>
      </c>
      <c r="L44" s="89" t="s">
        <v>187</v>
      </c>
      <c r="M44" s="89" t="s">
        <v>355</v>
      </c>
      <c r="N44" s="95" t="s">
        <v>94</v>
      </c>
      <c r="O44" s="111">
        <v>1</v>
      </c>
      <c r="P44" s="111">
        <v>0.71666666666666667</v>
      </c>
      <c r="Q44" s="111">
        <v>0.8666666666666667</v>
      </c>
      <c r="R44" s="111">
        <v>1</v>
      </c>
      <c r="S44" s="180">
        <v>1</v>
      </c>
      <c r="T44" s="89" t="s">
        <v>129</v>
      </c>
      <c r="U44" s="111"/>
      <c r="V44" s="111"/>
      <c r="W44" s="111"/>
      <c r="X44" s="111"/>
      <c r="Y44" s="111"/>
      <c r="Z44" s="111"/>
      <c r="AA44" s="111"/>
      <c r="AB44" s="107"/>
      <c r="AC44" s="111"/>
      <c r="AD44" s="111"/>
      <c r="AE44" s="107"/>
      <c r="AF44" s="99"/>
      <c r="AG44" s="99"/>
      <c r="AH44" s="107"/>
      <c r="AI44" s="107"/>
      <c r="AJ44" s="107"/>
      <c r="AK44" s="107"/>
      <c r="AL44" s="172"/>
      <c r="AM44" s="172"/>
      <c r="AN44" s="172"/>
      <c r="AO44" s="172"/>
      <c r="AP44" s="172"/>
      <c r="AQ44" s="101"/>
      <c r="AR44" s="101"/>
      <c r="AS44" s="101"/>
      <c r="AT44" s="101"/>
      <c r="AU44" s="101"/>
      <c r="AV44" s="101"/>
      <c r="AW44" s="180" t="str">
        <f t="shared" si="16"/>
        <v>No requiere reporte</v>
      </c>
      <c r="AX44" s="410" t="str">
        <f t="shared" si="17"/>
        <v>No requiere reporte</v>
      </c>
      <c r="AY44" s="416" t="s">
        <v>598</v>
      </c>
      <c r="AZ44" s="174" t="s">
        <v>599</v>
      </c>
      <c r="BA44" s="174" t="s">
        <v>600</v>
      </c>
      <c r="BB44" s="103" t="s">
        <v>115</v>
      </c>
      <c r="BC44" s="103" t="s">
        <v>139</v>
      </c>
      <c r="BD44" s="103" t="s">
        <v>94</v>
      </c>
      <c r="BE44" s="89" t="s">
        <v>129</v>
      </c>
      <c r="BF44" s="88">
        <v>43466</v>
      </c>
      <c r="BG44" s="88">
        <v>44926</v>
      </c>
      <c r="BH44" s="111">
        <v>1</v>
      </c>
      <c r="BI44" s="111">
        <v>1</v>
      </c>
      <c r="BJ44" s="111">
        <v>1</v>
      </c>
      <c r="BK44" s="111">
        <v>1</v>
      </c>
      <c r="BL44" s="111">
        <v>1</v>
      </c>
      <c r="BM44" s="111">
        <v>0.7</v>
      </c>
      <c r="BN44" s="111">
        <v>0</v>
      </c>
      <c r="BO44" s="112">
        <v>9.8000000000000004E-2</v>
      </c>
      <c r="BP44" s="111">
        <v>0.29550000000000004</v>
      </c>
      <c r="BQ44" s="111">
        <v>0.89227787184742891</v>
      </c>
      <c r="BR44" s="111">
        <v>0.89227787184742891</v>
      </c>
      <c r="BS44" s="111">
        <v>1</v>
      </c>
      <c r="BT44" s="107">
        <v>1</v>
      </c>
      <c r="BU44" s="111">
        <v>0.21428571428571427</v>
      </c>
      <c r="BV44" s="111">
        <v>1</v>
      </c>
      <c r="BW44" s="111">
        <v>1</v>
      </c>
      <c r="BX44" s="286"/>
      <c r="BY44" s="286"/>
      <c r="BZ44" s="156"/>
      <c r="CA44" s="156"/>
      <c r="CB44" s="156"/>
      <c r="CC44" s="156">
        <v>0.64475831436187014</v>
      </c>
      <c r="CD44" s="172" t="s">
        <v>601</v>
      </c>
      <c r="CE44" s="172" t="s">
        <v>602</v>
      </c>
      <c r="CF44" s="117" t="s">
        <v>603</v>
      </c>
      <c r="CG44" s="182" t="s">
        <v>604</v>
      </c>
      <c r="CH44" s="172" t="s">
        <v>590</v>
      </c>
      <c r="CI44" s="394"/>
      <c r="CJ44" s="182"/>
      <c r="CK44" s="181"/>
      <c r="CL44" s="181"/>
      <c r="CM44" s="181"/>
      <c r="CN44" s="181"/>
      <c r="CO44" s="157"/>
      <c r="CP44" s="125"/>
      <c r="CQ44" s="125"/>
      <c r="CR44" s="107" t="e">
        <f t="shared" si="20"/>
        <v>#DIV/0!</v>
      </c>
      <c r="CS44" s="415" t="e">
        <f t="shared" si="21"/>
        <v>#DIV/0!</v>
      </c>
      <c r="CT44" s="405" t="str">
        <f t="shared" si="18"/>
        <v>No se reportó avance</v>
      </c>
      <c r="CU44" s="406">
        <f t="shared" si="19"/>
        <v>0.64475831436187014</v>
      </c>
      <c r="CV44" s="186"/>
      <c r="CW44" s="169"/>
      <c r="CX44" s="187"/>
      <c r="CY44" s="88">
        <v>44686</v>
      </c>
      <c r="CZ44" s="89" t="s">
        <v>122</v>
      </c>
      <c r="DA44" s="89" t="s">
        <v>596</v>
      </c>
      <c r="DB44" s="89" t="s">
        <v>605</v>
      </c>
      <c r="DC44" s="89" t="s">
        <v>187</v>
      </c>
      <c r="DD44" s="89" t="s">
        <v>124</v>
      </c>
      <c r="DE44" s="90" t="str">
        <f t="shared" si="22"/>
        <v/>
      </c>
      <c r="DF44" s="90" t="str">
        <f t="shared" si="6"/>
        <v/>
      </c>
      <c r="DG44" s="90">
        <f t="shared" si="7"/>
        <v>0</v>
      </c>
      <c r="DH44" s="90">
        <f t="shared" si="8"/>
        <v>0.21491943812062339</v>
      </c>
      <c r="DI44" s="91"/>
      <c r="DJ44" s="90">
        <f t="shared" si="9"/>
        <v>0.88420818181818206</v>
      </c>
      <c r="DK44" s="90">
        <f t="shared" si="10"/>
        <v>0.87745715669495494</v>
      </c>
      <c r="DL44" s="90" t="str">
        <f t="shared" si="11"/>
        <v/>
      </c>
      <c r="DM44" s="90">
        <f t="shared" si="12"/>
        <v>0.89137120660192648</v>
      </c>
      <c r="DN44" s="90" t="str">
        <f t="shared" si="13"/>
        <v/>
      </c>
      <c r="DO44" s="90" t="str">
        <f t="shared" si="14"/>
        <v/>
      </c>
      <c r="DP44" s="90">
        <f t="shared" si="15"/>
        <v>0</v>
      </c>
      <c r="DQ44" s="110">
        <v>0.64475831436187014</v>
      </c>
      <c r="EE44" s="38">
        <v>0</v>
      </c>
      <c r="EF44" s="38">
        <v>0</v>
      </c>
      <c r="EG44" s="38">
        <v>0</v>
      </c>
      <c r="EH44" s="38">
        <v>0</v>
      </c>
      <c r="EI44" s="38" t="s">
        <v>575</v>
      </c>
      <c r="EJ44" s="38" t="s">
        <v>575</v>
      </c>
      <c r="EK44" s="38" t="s">
        <v>575</v>
      </c>
    </row>
    <row r="45" spans="1:141" s="38" customFormat="1" ht="105" hidden="1" customHeight="1" x14ac:dyDescent="0.2">
      <c r="A45" s="171" t="s">
        <v>1</v>
      </c>
      <c r="B45" s="89" t="s">
        <v>583</v>
      </c>
      <c r="C45" s="89" t="s">
        <v>564</v>
      </c>
      <c r="D45" s="89" t="s">
        <v>86</v>
      </c>
      <c r="E45" s="89" t="s">
        <v>86</v>
      </c>
      <c r="F45" s="89" t="s">
        <v>86</v>
      </c>
      <c r="G45" s="89" t="s">
        <v>544</v>
      </c>
      <c r="H45" s="94" t="s">
        <v>88</v>
      </c>
      <c r="I45" s="94" t="s">
        <v>584</v>
      </c>
      <c r="J45" s="89" t="s">
        <v>585</v>
      </c>
      <c r="K45" s="89" t="s">
        <v>586</v>
      </c>
      <c r="L45" s="89" t="s">
        <v>187</v>
      </c>
      <c r="M45" s="89" t="s">
        <v>355</v>
      </c>
      <c r="N45" s="95" t="s">
        <v>94</v>
      </c>
      <c r="O45" s="111">
        <v>1</v>
      </c>
      <c r="P45" s="111">
        <v>0.71666666666666667</v>
      </c>
      <c r="Q45" s="111">
        <v>0.8666666666666667</v>
      </c>
      <c r="R45" s="111">
        <v>1</v>
      </c>
      <c r="S45" s="180">
        <v>1</v>
      </c>
      <c r="T45" s="89" t="s">
        <v>129</v>
      </c>
      <c r="U45" s="111"/>
      <c r="V45" s="111"/>
      <c r="W45" s="111"/>
      <c r="X45" s="111"/>
      <c r="Y45" s="111"/>
      <c r="Z45" s="111"/>
      <c r="AA45" s="111"/>
      <c r="AB45" s="107"/>
      <c r="AC45" s="111"/>
      <c r="AD45" s="111"/>
      <c r="AE45" s="107"/>
      <c r="AF45" s="99"/>
      <c r="AG45" s="99"/>
      <c r="AH45" s="107"/>
      <c r="AI45" s="107"/>
      <c r="AJ45" s="107"/>
      <c r="AK45" s="107"/>
      <c r="AL45" s="172"/>
      <c r="AM45" s="172"/>
      <c r="AN45" s="172"/>
      <c r="AO45" s="172"/>
      <c r="AP45" s="172"/>
      <c r="AQ45" s="101"/>
      <c r="AR45" s="101"/>
      <c r="AS45" s="101"/>
      <c r="AT45" s="101"/>
      <c r="AU45" s="101"/>
      <c r="AV45" s="101"/>
      <c r="AW45" s="180" t="str">
        <f t="shared" si="16"/>
        <v>No requiere reporte</v>
      </c>
      <c r="AX45" s="410" t="str">
        <f t="shared" si="17"/>
        <v>No requiere reporte</v>
      </c>
      <c r="AY45" s="416" t="s">
        <v>606</v>
      </c>
      <c r="AZ45" s="174" t="s">
        <v>607</v>
      </c>
      <c r="BA45" s="174" t="s">
        <v>608</v>
      </c>
      <c r="BB45" s="188" t="s">
        <v>115</v>
      </c>
      <c r="BC45" s="103" t="s">
        <v>139</v>
      </c>
      <c r="BD45" s="103" t="s">
        <v>94</v>
      </c>
      <c r="BE45" s="89" t="s">
        <v>129</v>
      </c>
      <c r="BF45" s="88">
        <v>43466</v>
      </c>
      <c r="BG45" s="88">
        <v>44926</v>
      </c>
      <c r="BH45" s="111">
        <v>1</v>
      </c>
      <c r="BI45" s="111">
        <v>1</v>
      </c>
      <c r="BJ45" s="111">
        <v>1</v>
      </c>
      <c r="BK45" s="111">
        <v>1</v>
      </c>
      <c r="BL45" s="111">
        <v>1</v>
      </c>
      <c r="BM45" s="111">
        <v>0.7</v>
      </c>
      <c r="BN45" s="112">
        <v>0.82608695652173914</v>
      </c>
      <c r="BO45" s="111">
        <v>0</v>
      </c>
      <c r="BP45" s="111">
        <v>0.5</v>
      </c>
      <c r="BQ45" s="111">
        <v>1</v>
      </c>
      <c r="BR45" s="111">
        <v>1</v>
      </c>
      <c r="BS45" s="111">
        <v>1</v>
      </c>
      <c r="BT45" s="107">
        <v>1</v>
      </c>
      <c r="BU45" s="111">
        <v>0.25</v>
      </c>
      <c r="BV45" s="111">
        <v>1</v>
      </c>
      <c r="BW45" s="111">
        <v>1</v>
      </c>
      <c r="BX45" s="286"/>
      <c r="BY45" s="286"/>
      <c r="BZ45" s="156"/>
      <c r="CA45" s="156"/>
      <c r="CB45" s="156"/>
      <c r="CC45" s="156">
        <v>0.75237154150197627</v>
      </c>
      <c r="CD45" s="117" t="s">
        <v>609</v>
      </c>
      <c r="CE45" s="117" t="s">
        <v>610</v>
      </c>
      <c r="CF45" s="117" t="s">
        <v>611</v>
      </c>
      <c r="CG45" s="130" t="s">
        <v>612</v>
      </c>
      <c r="CH45" s="117" t="s">
        <v>613</v>
      </c>
      <c r="CI45" s="291"/>
      <c r="CJ45" s="130"/>
      <c r="CK45" s="75"/>
      <c r="CL45" s="75"/>
      <c r="CM45" s="75"/>
      <c r="CN45" s="181"/>
      <c r="CO45" s="125"/>
      <c r="CP45" s="125"/>
      <c r="CQ45" s="189"/>
      <c r="CR45" s="107" t="e">
        <f t="shared" si="20"/>
        <v>#DIV/0!</v>
      </c>
      <c r="CS45" s="415" t="e">
        <f t="shared" si="21"/>
        <v>#DIV/0!</v>
      </c>
      <c r="CT45" s="405" t="str">
        <f t="shared" si="18"/>
        <v>No se reportó avance</v>
      </c>
      <c r="CU45" s="406">
        <f t="shared" si="19"/>
        <v>0.75237154150197627</v>
      </c>
      <c r="CV45" s="108"/>
      <c r="CW45" s="109"/>
      <c r="CX45" s="87"/>
      <c r="CY45" s="88">
        <v>44687</v>
      </c>
      <c r="CZ45" s="89" t="s">
        <v>122</v>
      </c>
      <c r="DA45" s="89" t="s">
        <v>596</v>
      </c>
      <c r="DB45" s="89" t="s">
        <v>614</v>
      </c>
      <c r="DC45" s="89" t="s">
        <v>187</v>
      </c>
      <c r="DD45" s="89" t="s">
        <v>124</v>
      </c>
      <c r="DE45" s="90" t="str">
        <f t="shared" si="22"/>
        <v/>
      </c>
      <c r="DF45" s="90" t="str">
        <f t="shared" si="6"/>
        <v/>
      </c>
      <c r="DG45" s="90">
        <f t="shared" si="7"/>
        <v>0</v>
      </c>
      <c r="DH45" s="90">
        <f t="shared" si="8"/>
        <v>0.25079051383399209</v>
      </c>
      <c r="DI45" s="91"/>
      <c r="DJ45" s="90">
        <f t="shared" si="9"/>
        <v>0.88420818181818206</v>
      </c>
      <c r="DK45" s="90">
        <f t="shared" si="10"/>
        <v>0.87745715669495494</v>
      </c>
      <c r="DL45" s="90" t="str">
        <f t="shared" si="11"/>
        <v/>
      </c>
      <c r="DM45" s="90">
        <f t="shared" si="12"/>
        <v>0.89137120660192648</v>
      </c>
      <c r="DN45" s="90" t="str">
        <f t="shared" si="13"/>
        <v/>
      </c>
      <c r="DO45" s="90" t="str">
        <f t="shared" si="14"/>
        <v/>
      </c>
      <c r="DP45" s="90">
        <f t="shared" si="15"/>
        <v>0</v>
      </c>
      <c r="DQ45" s="110">
        <v>0.75237154150197627</v>
      </c>
      <c r="EE45" s="38">
        <v>0</v>
      </c>
      <c r="EF45" s="38">
        <v>0</v>
      </c>
      <c r="EG45" s="38">
        <v>0</v>
      </c>
      <c r="EH45" s="38">
        <v>0</v>
      </c>
      <c r="EI45" s="38" t="s">
        <v>575</v>
      </c>
      <c r="EJ45" s="38" t="s">
        <v>575</v>
      </c>
      <c r="EK45" s="38" t="s">
        <v>575</v>
      </c>
    </row>
    <row r="46" spans="1:141" s="38" customFormat="1" ht="86.1" hidden="1" customHeight="1" x14ac:dyDescent="0.2">
      <c r="A46" s="171" t="s">
        <v>1</v>
      </c>
      <c r="B46" s="89" t="s">
        <v>583</v>
      </c>
      <c r="C46" s="89" t="s">
        <v>564</v>
      </c>
      <c r="D46" s="89" t="s">
        <v>86</v>
      </c>
      <c r="E46" s="89" t="s">
        <v>86</v>
      </c>
      <c r="F46" s="89" t="s">
        <v>86</v>
      </c>
      <c r="G46" s="89" t="s">
        <v>544</v>
      </c>
      <c r="H46" s="136" t="s">
        <v>327</v>
      </c>
      <c r="I46" s="94" t="s">
        <v>615</v>
      </c>
      <c r="J46" s="117" t="s">
        <v>616</v>
      </c>
      <c r="K46" s="89" t="s">
        <v>617</v>
      </c>
      <c r="L46" s="89" t="s">
        <v>187</v>
      </c>
      <c r="M46" s="89" t="s">
        <v>139</v>
      </c>
      <c r="N46" s="95" t="s">
        <v>94</v>
      </c>
      <c r="O46" s="111">
        <v>1</v>
      </c>
      <c r="P46" s="111">
        <v>1</v>
      </c>
      <c r="Q46" s="111">
        <v>1</v>
      </c>
      <c r="R46" s="111">
        <v>1</v>
      </c>
      <c r="S46" s="111">
        <v>1</v>
      </c>
      <c r="T46" s="89" t="s">
        <v>129</v>
      </c>
      <c r="U46" s="111">
        <v>1</v>
      </c>
      <c r="V46" s="111">
        <v>0</v>
      </c>
      <c r="W46" s="111">
        <v>0</v>
      </c>
      <c r="X46" s="111">
        <v>0.71</v>
      </c>
      <c r="Y46" s="111">
        <v>1</v>
      </c>
      <c r="Z46" s="111">
        <v>1</v>
      </c>
      <c r="AA46" s="111">
        <v>0.5</v>
      </c>
      <c r="AB46" s="107"/>
      <c r="AC46" s="111">
        <v>0.25</v>
      </c>
      <c r="AD46" s="111">
        <v>1</v>
      </c>
      <c r="AE46" s="111">
        <v>1</v>
      </c>
      <c r="AF46" s="393">
        <v>0</v>
      </c>
      <c r="AG46" s="286"/>
      <c r="AH46" s="156"/>
      <c r="AI46" s="286"/>
      <c r="AJ46" s="116"/>
      <c r="AK46" s="156">
        <v>0.58727272727272728</v>
      </c>
      <c r="AL46" s="172" t="s">
        <v>618</v>
      </c>
      <c r="AM46" s="172"/>
      <c r="AN46" s="117" t="s">
        <v>619</v>
      </c>
      <c r="AO46" s="117" t="s">
        <v>620</v>
      </c>
      <c r="AP46" s="117" t="s">
        <v>621</v>
      </c>
      <c r="AQ46" s="291"/>
      <c r="AR46" s="130"/>
      <c r="AS46" s="75"/>
      <c r="AT46" s="75"/>
      <c r="AU46" s="75"/>
      <c r="AV46" s="75"/>
      <c r="AW46" s="180" t="str">
        <f t="shared" si="16"/>
        <v>No se reportó avance</v>
      </c>
      <c r="AX46" s="409">
        <f t="shared" si="17"/>
        <v>0.58727272727272728</v>
      </c>
      <c r="AY46" s="416" t="s">
        <v>622</v>
      </c>
      <c r="AZ46" s="174" t="s">
        <v>616</v>
      </c>
      <c r="BA46" s="174" t="s">
        <v>623</v>
      </c>
      <c r="BB46" s="103" t="s">
        <v>105</v>
      </c>
      <c r="BC46" s="103" t="s">
        <v>139</v>
      </c>
      <c r="BD46" s="103" t="s">
        <v>94</v>
      </c>
      <c r="BE46" s="89" t="s">
        <v>129</v>
      </c>
      <c r="BF46" s="88">
        <v>43466</v>
      </c>
      <c r="BG46" s="88">
        <v>44926</v>
      </c>
      <c r="BH46" s="111">
        <v>1</v>
      </c>
      <c r="BI46" s="111">
        <v>1</v>
      </c>
      <c r="BJ46" s="111">
        <v>1</v>
      </c>
      <c r="BK46" s="111">
        <v>1</v>
      </c>
      <c r="BL46" s="111">
        <v>1</v>
      </c>
      <c r="BM46" s="111">
        <v>1</v>
      </c>
      <c r="BN46" s="111">
        <v>0</v>
      </c>
      <c r="BO46" s="112">
        <v>0.31</v>
      </c>
      <c r="BP46" s="111">
        <v>0.71</v>
      </c>
      <c r="BQ46" s="111">
        <v>1</v>
      </c>
      <c r="BR46" s="111">
        <v>1</v>
      </c>
      <c r="BS46" s="111">
        <v>1</v>
      </c>
      <c r="BT46" s="107">
        <v>1</v>
      </c>
      <c r="BU46" s="111">
        <v>0.25</v>
      </c>
      <c r="BV46" s="111">
        <v>1</v>
      </c>
      <c r="BW46" s="107">
        <v>1</v>
      </c>
      <c r="BX46" s="276"/>
      <c r="BY46" s="276"/>
      <c r="BZ46" s="129"/>
      <c r="CA46" s="129"/>
      <c r="CB46" s="129"/>
      <c r="CC46" s="129">
        <v>0.75181818181818183</v>
      </c>
      <c r="CD46" s="172" t="s">
        <v>624</v>
      </c>
      <c r="CE46" s="172" t="s">
        <v>625</v>
      </c>
      <c r="CF46" s="117" t="s">
        <v>626</v>
      </c>
      <c r="CG46" s="130" t="s">
        <v>620</v>
      </c>
      <c r="CH46" s="117" t="s">
        <v>627</v>
      </c>
      <c r="CI46" s="291"/>
      <c r="CJ46" s="130"/>
      <c r="CK46" s="75"/>
      <c r="CL46" s="75"/>
      <c r="CM46" s="75"/>
      <c r="CN46" s="181"/>
      <c r="CO46" s="189"/>
      <c r="CP46" s="189"/>
      <c r="CQ46" s="189"/>
      <c r="CR46" s="107" t="e">
        <f t="shared" si="20"/>
        <v>#DIV/0!</v>
      </c>
      <c r="CS46" s="415" t="e">
        <f t="shared" si="21"/>
        <v>#DIV/0!</v>
      </c>
      <c r="CT46" s="405" t="str">
        <f t="shared" si="18"/>
        <v>No se reportó avance</v>
      </c>
      <c r="CU46" s="406">
        <f t="shared" si="19"/>
        <v>0.75181818181818183</v>
      </c>
      <c r="CV46" s="186"/>
      <c r="CW46" s="169"/>
      <c r="CX46" s="126"/>
      <c r="CY46" s="88">
        <v>44688</v>
      </c>
      <c r="CZ46" s="89" t="s">
        <v>344</v>
      </c>
      <c r="DA46" s="89" t="s">
        <v>628</v>
      </c>
      <c r="DB46" s="89" t="s">
        <v>629</v>
      </c>
      <c r="DC46" s="89" t="s">
        <v>187</v>
      </c>
      <c r="DD46" s="89" t="s">
        <v>105</v>
      </c>
      <c r="DE46" s="90">
        <f t="shared" si="22"/>
        <v>0</v>
      </c>
      <c r="DF46" s="90">
        <f t="shared" si="6"/>
        <v>0</v>
      </c>
      <c r="DG46" s="90">
        <f t="shared" si="7"/>
        <v>0</v>
      </c>
      <c r="DH46" s="90">
        <f t="shared" si="8"/>
        <v>0.75181818181818183</v>
      </c>
      <c r="DI46" s="91"/>
      <c r="DJ46" s="90" t="str">
        <f t="shared" si="9"/>
        <v/>
      </c>
      <c r="DK46" s="90" t="str">
        <f t="shared" si="10"/>
        <v/>
      </c>
      <c r="DL46" s="90" t="str">
        <f t="shared" si="11"/>
        <v/>
      </c>
      <c r="DM46" s="90">
        <f t="shared" si="12"/>
        <v>0.91606719997219554</v>
      </c>
      <c r="DN46" s="90" t="str">
        <f t="shared" si="13"/>
        <v/>
      </c>
      <c r="DO46" s="90">
        <f t="shared" si="14"/>
        <v>0</v>
      </c>
      <c r="DP46" s="90">
        <f t="shared" si="15"/>
        <v>0</v>
      </c>
      <c r="DQ46" s="110">
        <v>0.75181818181818183</v>
      </c>
      <c r="EE46" s="38">
        <v>0</v>
      </c>
      <c r="EF46" s="38">
        <v>0</v>
      </c>
      <c r="EG46" s="38">
        <v>0</v>
      </c>
      <c r="EH46" s="38">
        <v>0</v>
      </c>
      <c r="EI46" s="38" t="s">
        <v>575</v>
      </c>
      <c r="EJ46" s="38" t="s">
        <v>575</v>
      </c>
      <c r="EK46" s="38" t="s">
        <v>575</v>
      </c>
    </row>
    <row r="47" spans="1:141" s="38" customFormat="1" ht="273" hidden="1" customHeight="1" x14ac:dyDescent="0.2">
      <c r="A47" s="171" t="s">
        <v>1</v>
      </c>
      <c r="B47" s="89" t="s">
        <v>630</v>
      </c>
      <c r="C47" s="89" t="s">
        <v>564</v>
      </c>
      <c r="D47" s="89" t="s">
        <v>86</v>
      </c>
      <c r="E47" s="89" t="s">
        <v>86</v>
      </c>
      <c r="F47" s="89" t="s">
        <v>86</v>
      </c>
      <c r="G47" s="89" t="s">
        <v>544</v>
      </c>
      <c r="H47" s="94" t="s">
        <v>88</v>
      </c>
      <c r="I47" s="94" t="s">
        <v>631</v>
      </c>
      <c r="J47" s="94" t="s">
        <v>632</v>
      </c>
      <c r="K47" s="94" t="s">
        <v>633</v>
      </c>
      <c r="L47" s="89" t="s">
        <v>128</v>
      </c>
      <c r="M47" s="89" t="s">
        <v>139</v>
      </c>
      <c r="N47" s="95" t="s">
        <v>94</v>
      </c>
      <c r="O47" s="111">
        <v>0</v>
      </c>
      <c r="P47" s="111">
        <v>1</v>
      </c>
      <c r="Q47" s="111">
        <v>0</v>
      </c>
      <c r="R47" s="111">
        <v>0</v>
      </c>
      <c r="S47" s="111">
        <v>1</v>
      </c>
      <c r="T47" s="89" t="s">
        <v>129</v>
      </c>
      <c r="U47" s="111">
        <v>0</v>
      </c>
      <c r="V47" s="111">
        <v>1</v>
      </c>
      <c r="W47" s="111">
        <v>1</v>
      </c>
      <c r="X47" s="111">
        <v>1</v>
      </c>
      <c r="Y47" s="111">
        <v>1</v>
      </c>
      <c r="Z47" s="111">
        <v>1</v>
      </c>
      <c r="AA47" s="111">
        <v>0.2</v>
      </c>
      <c r="AB47" s="107">
        <v>0.25</v>
      </c>
      <c r="AC47" s="111">
        <v>0.25</v>
      </c>
      <c r="AD47" s="111">
        <v>0.25</v>
      </c>
      <c r="AE47" s="111">
        <v>1</v>
      </c>
      <c r="AF47" s="262">
        <v>1</v>
      </c>
      <c r="AG47" s="111">
        <v>1</v>
      </c>
      <c r="AH47" s="156"/>
      <c r="AI47" s="286"/>
      <c r="AJ47" s="156">
        <v>1</v>
      </c>
      <c r="AK47" s="156">
        <v>1</v>
      </c>
      <c r="AL47" s="117" t="s">
        <v>634</v>
      </c>
      <c r="AM47" s="117" t="s">
        <v>635</v>
      </c>
      <c r="AN47" s="117" t="s">
        <v>636</v>
      </c>
      <c r="AO47" s="117" t="s">
        <v>637</v>
      </c>
      <c r="AP47" s="117" t="s">
        <v>638</v>
      </c>
      <c r="AQ47" s="101" t="s">
        <v>639</v>
      </c>
      <c r="AR47" s="117" t="s">
        <v>1026</v>
      </c>
      <c r="AS47" s="75"/>
      <c r="AT47" s="75"/>
      <c r="AU47" s="75"/>
      <c r="AV47" s="75"/>
      <c r="AW47" s="180" t="str">
        <f t="shared" si="16"/>
        <v>No aplica, no hay meta</v>
      </c>
      <c r="AX47" s="409">
        <f t="shared" si="17"/>
        <v>1</v>
      </c>
      <c r="AY47" s="171" t="s">
        <v>640</v>
      </c>
      <c r="AZ47" s="173" t="s">
        <v>641</v>
      </c>
      <c r="BA47" s="174" t="s">
        <v>642</v>
      </c>
      <c r="BB47" s="103" t="s">
        <v>105</v>
      </c>
      <c r="BC47" s="103" t="s">
        <v>139</v>
      </c>
      <c r="BD47" s="103" t="s">
        <v>94</v>
      </c>
      <c r="BE47" s="89" t="s">
        <v>129</v>
      </c>
      <c r="BF47" s="88">
        <v>43831</v>
      </c>
      <c r="BG47" s="88">
        <v>44926</v>
      </c>
      <c r="BH47" s="111">
        <v>0</v>
      </c>
      <c r="BI47" s="111">
        <v>1</v>
      </c>
      <c r="BJ47" s="111">
        <v>1</v>
      </c>
      <c r="BK47" s="111">
        <v>1</v>
      </c>
      <c r="BL47" s="111">
        <v>1</v>
      </c>
      <c r="BM47" s="111">
        <v>0</v>
      </c>
      <c r="BN47" s="111">
        <v>1</v>
      </c>
      <c r="BO47" s="111">
        <v>1</v>
      </c>
      <c r="BP47" s="111">
        <v>1</v>
      </c>
      <c r="BQ47" s="111">
        <v>1</v>
      </c>
      <c r="BR47" s="111">
        <v>1</v>
      </c>
      <c r="BS47" s="111">
        <v>0.25</v>
      </c>
      <c r="BT47" s="107">
        <v>1</v>
      </c>
      <c r="BU47" s="111">
        <v>1</v>
      </c>
      <c r="BV47" s="111">
        <v>1</v>
      </c>
      <c r="BW47" s="111">
        <v>1</v>
      </c>
      <c r="BX47" s="111">
        <v>1</v>
      </c>
      <c r="BY47" s="111">
        <v>1</v>
      </c>
      <c r="BZ47" s="156"/>
      <c r="CA47" s="156"/>
      <c r="CB47" s="156">
        <v>1</v>
      </c>
      <c r="CC47" s="156">
        <v>1</v>
      </c>
      <c r="CD47" s="100" t="s">
        <v>643</v>
      </c>
      <c r="CE47" s="100" t="s">
        <v>644</v>
      </c>
      <c r="CF47" s="100" t="s">
        <v>645</v>
      </c>
      <c r="CG47" s="104" t="s">
        <v>646</v>
      </c>
      <c r="CH47" s="100" t="s">
        <v>647</v>
      </c>
      <c r="CI47" s="101" t="s">
        <v>648</v>
      </c>
      <c r="CJ47" s="104" t="s">
        <v>1027</v>
      </c>
      <c r="CK47" s="105"/>
      <c r="CL47" s="105"/>
      <c r="CM47" s="105"/>
      <c r="CN47" s="75"/>
      <c r="CO47" s="190">
        <v>79000000000</v>
      </c>
      <c r="CP47" s="190">
        <v>18947529695</v>
      </c>
      <c r="CQ47" s="191">
        <v>17824386895</v>
      </c>
      <c r="CR47" s="107">
        <f t="shared" si="20"/>
        <v>0.23984214803797468</v>
      </c>
      <c r="CS47" s="415">
        <f t="shared" si="21"/>
        <v>0.22562515056962026</v>
      </c>
      <c r="CT47" s="405">
        <f t="shared" si="18"/>
        <v>1</v>
      </c>
      <c r="CU47" s="406">
        <f t="shared" si="19"/>
        <v>1</v>
      </c>
      <c r="CV47" s="108"/>
      <c r="CW47" s="109"/>
      <c r="CX47" s="126"/>
      <c r="CY47" s="88">
        <v>44689</v>
      </c>
      <c r="CZ47" s="89" t="s">
        <v>122</v>
      </c>
      <c r="DA47" s="89" t="s">
        <v>649</v>
      </c>
      <c r="DB47" s="89" t="s">
        <v>650</v>
      </c>
      <c r="DC47" s="89" t="s">
        <v>128</v>
      </c>
      <c r="DD47" s="89" t="s">
        <v>105</v>
      </c>
      <c r="DE47" s="90">
        <f t="shared" si="22"/>
        <v>0</v>
      </c>
      <c r="DF47" s="90">
        <f t="shared" si="6"/>
        <v>0</v>
      </c>
      <c r="DG47" s="90">
        <f t="shared" si="7"/>
        <v>0.2</v>
      </c>
      <c r="DH47" s="90">
        <f t="shared" si="8"/>
        <v>0.2</v>
      </c>
      <c r="DI47" s="91"/>
      <c r="DJ47" s="90" t="str">
        <f t="shared" si="9"/>
        <v/>
      </c>
      <c r="DK47" s="90" t="str">
        <f t="shared" si="10"/>
        <v/>
      </c>
      <c r="DL47" s="90">
        <f t="shared" si="11"/>
        <v>0.97281375000000003</v>
      </c>
      <c r="DM47" s="90">
        <f t="shared" si="12"/>
        <v>0.89137120660192648</v>
      </c>
      <c r="DN47" s="90">
        <f t="shared" si="13"/>
        <v>1</v>
      </c>
      <c r="DO47" s="90" t="str">
        <f t="shared" si="14"/>
        <v/>
      </c>
      <c r="DP47" s="90">
        <f t="shared" si="15"/>
        <v>1</v>
      </c>
      <c r="DQ47" s="110">
        <v>1</v>
      </c>
      <c r="EE47" s="38">
        <v>0</v>
      </c>
      <c r="EF47" s="38">
        <v>0</v>
      </c>
      <c r="EG47" s="38">
        <v>0</v>
      </c>
      <c r="EH47" s="38">
        <v>0</v>
      </c>
      <c r="EI47" s="38" t="s">
        <v>575</v>
      </c>
      <c r="EJ47" s="38" t="s">
        <v>575</v>
      </c>
      <c r="EK47" s="38" t="s">
        <v>575</v>
      </c>
    </row>
    <row r="48" spans="1:141" s="38" customFormat="1" ht="353.25" hidden="1" customHeight="1" x14ac:dyDescent="0.2">
      <c r="A48" s="171" t="s">
        <v>1</v>
      </c>
      <c r="B48" s="89" t="s">
        <v>630</v>
      </c>
      <c r="C48" s="89" t="s">
        <v>564</v>
      </c>
      <c r="D48" s="89" t="s">
        <v>86</v>
      </c>
      <c r="E48" s="89" t="s">
        <v>86</v>
      </c>
      <c r="F48" s="89" t="s">
        <v>86</v>
      </c>
      <c r="G48" s="89" t="s">
        <v>544</v>
      </c>
      <c r="H48" s="94" t="s">
        <v>88</v>
      </c>
      <c r="I48" s="94" t="s">
        <v>631</v>
      </c>
      <c r="J48" s="94" t="s">
        <v>632</v>
      </c>
      <c r="K48" s="94" t="s">
        <v>633</v>
      </c>
      <c r="L48" s="89" t="s">
        <v>128</v>
      </c>
      <c r="M48" s="89" t="s">
        <v>139</v>
      </c>
      <c r="N48" s="95" t="s">
        <v>94</v>
      </c>
      <c r="O48" s="111">
        <v>0</v>
      </c>
      <c r="P48" s="111">
        <v>1</v>
      </c>
      <c r="Q48" s="111">
        <v>0</v>
      </c>
      <c r="R48" s="111">
        <v>0</v>
      </c>
      <c r="S48" s="111">
        <v>1</v>
      </c>
      <c r="T48" s="89" t="s">
        <v>129</v>
      </c>
      <c r="U48" s="111"/>
      <c r="V48" s="111"/>
      <c r="W48" s="111"/>
      <c r="X48" s="111"/>
      <c r="Y48" s="111"/>
      <c r="Z48" s="111"/>
      <c r="AA48" s="111"/>
      <c r="AB48" s="107"/>
      <c r="AC48" s="111"/>
      <c r="AD48" s="111"/>
      <c r="AE48" s="107"/>
      <c r="AF48" s="99"/>
      <c r="AG48" s="99"/>
      <c r="AH48" s="107"/>
      <c r="AI48" s="107"/>
      <c r="AJ48" s="107"/>
      <c r="AK48" s="107"/>
      <c r="AL48" s="117"/>
      <c r="AM48" s="117"/>
      <c r="AN48" s="117"/>
      <c r="AO48" s="117"/>
      <c r="AP48" s="117"/>
      <c r="AQ48" s="101"/>
      <c r="AR48" s="101"/>
      <c r="AS48" s="101"/>
      <c r="AT48" s="101"/>
      <c r="AU48" s="101"/>
      <c r="AV48" s="101"/>
      <c r="AW48" s="180" t="str">
        <f t="shared" si="16"/>
        <v>No requiere reporte</v>
      </c>
      <c r="AX48" s="410" t="str">
        <f t="shared" si="17"/>
        <v>No requiere reporte</v>
      </c>
      <c r="AY48" s="171" t="s">
        <v>651</v>
      </c>
      <c r="AZ48" s="173" t="s">
        <v>652</v>
      </c>
      <c r="BA48" s="174" t="s">
        <v>653</v>
      </c>
      <c r="BB48" s="103" t="s">
        <v>105</v>
      </c>
      <c r="BC48" s="188" t="s">
        <v>139</v>
      </c>
      <c r="BD48" s="103" t="s">
        <v>94</v>
      </c>
      <c r="BE48" s="89" t="s">
        <v>129</v>
      </c>
      <c r="BF48" s="88">
        <v>43831</v>
      </c>
      <c r="BG48" s="88">
        <v>44926</v>
      </c>
      <c r="BH48" s="111">
        <v>0</v>
      </c>
      <c r="BI48" s="111">
        <v>1</v>
      </c>
      <c r="BJ48" s="111">
        <v>1</v>
      </c>
      <c r="BK48" s="111">
        <v>1</v>
      </c>
      <c r="BL48" s="111">
        <v>1</v>
      </c>
      <c r="BM48" s="111">
        <v>0</v>
      </c>
      <c r="BN48" s="111">
        <v>1</v>
      </c>
      <c r="BO48" s="111">
        <v>1</v>
      </c>
      <c r="BP48" s="112">
        <v>1</v>
      </c>
      <c r="BQ48" s="112">
        <v>1</v>
      </c>
      <c r="BR48" s="112">
        <v>1</v>
      </c>
      <c r="BS48" s="112">
        <v>0.25</v>
      </c>
      <c r="BT48" s="140">
        <v>1</v>
      </c>
      <c r="BU48" s="112">
        <v>1</v>
      </c>
      <c r="BV48" s="112">
        <v>1</v>
      </c>
      <c r="BW48" s="112">
        <v>1</v>
      </c>
      <c r="BX48" s="112">
        <v>1</v>
      </c>
      <c r="BY48" s="112">
        <v>1</v>
      </c>
      <c r="BZ48" s="192"/>
      <c r="CA48" s="192"/>
      <c r="CB48" s="192">
        <v>1</v>
      </c>
      <c r="CC48" s="192">
        <v>1</v>
      </c>
      <c r="CD48" s="100" t="s">
        <v>654</v>
      </c>
      <c r="CE48" s="100" t="s">
        <v>655</v>
      </c>
      <c r="CF48" s="100" t="s">
        <v>656</v>
      </c>
      <c r="CG48" s="104" t="s">
        <v>657</v>
      </c>
      <c r="CH48" s="100" t="s">
        <v>658</v>
      </c>
      <c r="CI48" s="101" t="s">
        <v>659</v>
      </c>
      <c r="CJ48" s="104" t="s">
        <v>1028</v>
      </c>
      <c r="CK48" s="105"/>
      <c r="CL48" s="105"/>
      <c r="CM48" s="105"/>
      <c r="CN48" s="75"/>
      <c r="CO48" s="193">
        <v>3000000000</v>
      </c>
      <c r="CP48" s="194">
        <v>2087935643</v>
      </c>
      <c r="CQ48" s="191">
        <v>810703987</v>
      </c>
      <c r="CR48" s="107">
        <f t="shared" si="20"/>
        <v>0.69597854766666667</v>
      </c>
      <c r="CS48" s="415">
        <f t="shared" si="21"/>
        <v>0.27023466233333332</v>
      </c>
      <c r="CT48" s="405">
        <f t="shared" si="18"/>
        <v>1</v>
      </c>
      <c r="CU48" s="406">
        <f t="shared" si="19"/>
        <v>1</v>
      </c>
      <c r="CV48" s="108"/>
      <c r="CW48" s="109"/>
      <c r="CX48" s="87"/>
      <c r="CY48" s="88">
        <v>44690</v>
      </c>
      <c r="CZ48" s="89" t="s">
        <v>122</v>
      </c>
      <c r="DA48" s="89" t="s">
        <v>649</v>
      </c>
      <c r="DB48" s="89" t="s">
        <v>660</v>
      </c>
      <c r="DC48" s="89" t="s">
        <v>128</v>
      </c>
      <c r="DD48" s="89" t="s">
        <v>105</v>
      </c>
      <c r="DE48" s="90" t="str">
        <f t="shared" si="22"/>
        <v/>
      </c>
      <c r="DF48" s="90" t="str">
        <f t="shared" si="6"/>
        <v/>
      </c>
      <c r="DG48" s="90">
        <f t="shared" si="7"/>
        <v>0.2</v>
      </c>
      <c r="DH48" s="90">
        <f t="shared" si="8"/>
        <v>0.2</v>
      </c>
      <c r="DI48" s="91"/>
      <c r="DJ48" s="90">
        <f t="shared" si="9"/>
        <v>0.88420818181818206</v>
      </c>
      <c r="DK48" s="90">
        <f t="shared" si="10"/>
        <v>0.87745715669495494</v>
      </c>
      <c r="DL48" s="90">
        <f t="shared" si="11"/>
        <v>0.97281375000000003</v>
      </c>
      <c r="DM48" s="90">
        <f t="shared" si="12"/>
        <v>0.89137120660192648</v>
      </c>
      <c r="DN48" s="90">
        <f t="shared" si="13"/>
        <v>1</v>
      </c>
      <c r="DO48" s="90" t="str">
        <f t="shared" si="14"/>
        <v/>
      </c>
      <c r="DP48" s="90">
        <f t="shared" si="15"/>
        <v>1</v>
      </c>
      <c r="DQ48" s="110">
        <v>1</v>
      </c>
      <c r="EE48" s="38">
        <v>0</v>
      </c>
      <c r="EF48" s="38">
        <v>0</v>
      </c>
      <c r="EG48" s="38">
        <v>0</v>
      </c>
      <c r="EH48" s="38">
        <v>0</v>
      </c>
      <c r="EI48" s="38" t="s">
        <v>575</v>
      </c>
      <c r="EJ48" s="38" t="s">
        <v>575</v>
      </c>
      <c r="EK48" s="38" t="s">
        <v>575</v>
      </c>
    </row>
    <row r="49" spans="1:141" s="38" customFormat="1" ht="359.25" hidden="1" customHeight="1" x14ac:dyDescent="0.2">
      <c r="A49" s="171" t="s">
        <v>1</v>
      </c>
      <c r="B49" s="89" t="s">
        <v>630</v>
      </c>
      <c r="C49" s="89" t="s">
        <v>564</v>
      </c>
      <c r="D49" s="89" t="s">
        <v>86</v>
      </c>
      <c r="E49" s="89" t="s">
        <v>86</v>
      </c>
      <c r="F49" s="89" t="s">
        <v>86</v>
      </c>
      <c r="G49" s="89" t="s">
        <v>544</v>
      </c>
      <c r="H49" s="94" t="s">
        <v>88</v>
      </c>
      <c r="I49" s="94" t="s">
        <v>631</v>
      </c>
      <c r="J49" s="94" t="s">
        <v>632</v>
      </c>
      <c r="K49" s="94" t="s">
        <v>633</v>
      </c>
      <c r="L49" s="89" t="s">
        <v>128</v>
      </c>
      <c r="M49" s="89" t="s">
        <v>139</v>
      </c>
      <c r="N49" s="95" t="s">
        <v>94</v>
      </c>
      <c r="O49" s="111">
        <v>0</v>
      </c>
      <c r="P49" s="111">
        <v>1</v>
      </c>
      <c r="Q49" s="111">
        <v>0</v>
      </c>
      <c r="R49" s="111">
        <v>0</v>
      </c>
      <c r="S49" s="111">
        <v>1</v>
      </c>
      <c r="T49" s="89" t="s">
        <v>129</v>
      </c>
      <c r="U49" s="111"/>
      <c r="V49" s="111"/>
      <c r="W49" s="111"/>
      <c r="X49" s="111"/>
      <c r="Y49" s="111"/>
      <c r="Z49" s="111"/>
      <c r="AA49" s="111"/>
      <c r="AB49" s="107"/>
      <c r="AC49" s="111"/>
      <c r="AD49" s="111"/>
      <c r="AE49" s="107"/>
      <c r="AF49" s="99"/>
      <c r="AG49" s="99"/>
      <c r="AH49" s="107"/>
      <c r="AI49" s="107"/>
      <c r="AJ49" s="107"/>
      <c r="AK49" s="107"/>
      <c r="AL49" s="117"/>
      <c r="AM49" s="117"/>
      <c r="AN49" s="117"/>
      <c r="AO49" s="117"/>
      <c r="AP49" s="117"/>
      <c r="AQ49" s="101"/>
      <c r="AR49" s="101"/>
      <c r="AS49" s="101"/>
      <c r="AT49" s="101"/>
      <c r="AU49" s="101"/>
      <c r="AV49" s="101"/>
      <c r="AW49" s="180" t="str">
        <f t="shared" si="16"/>
        <v>No requiere reporte</v>
      </c>
      <c r="AX49" s="410" t="str">
        <f t="shared" si="17"/>
        <v>No requiere reporte</v>
      </c>
      <c r="AY49" s="171" t="s">
        <v>661</v>
      </c>
      <c r="AZ49" s="173" t="s">
        <v>662</v>
      </c>
      <c r="BA49" s="174" t="s">
        <v>663</v>
      </c>
      <c r="BB49" s="103" t="s">
        <v>105</v>
      </c>
      <c r="BC49" s="188" t="s">
        <v>139</v>
      </c>
      <c r="BD49" s="103" t="s">
        <v>94</v>
      </c>
      <c r="BE49" s="89" t="s">
        <v>129</v>
      </c>
      <c r="BF49" s="88">
        <v>43831</v>
      </c>
      <c r="BG49" s="88">
        <v>44926</v>
      </c>
      <c r="BH49" s="111">
        <v>0</v>
      </c>
      <c r="BI49" s="111">
        <v>1</v>
      </c>
      <c r="BJ49" s="111">
        <v>1</v>
      </c>
      <c r="BK49" s="111">
        <v>1</v>
      </c>
      <c r="BL49" s="111">
        <v>1</v>
      </c>
      <c r="BM49" s="111">
        <v>0</v>
      </c>
      <c r="BN49" s="111">
        <v>1</v>
      </c>
      <c r="BO49" s="111">
        <v>1</v>
      </c>
      <c r="BP49" s="112">
        <v>1</v>
      </c>
      <c r="BQ49" s="112">
        <v>1</v>
      </c>
      <c r="BR49" s="112">
        <v>1</v>
      </c>
      <c r="BS49" s="112">
        <v>0.25</v>
      </c>
      <c r="BT49" s="140">
        <v>1</v>
      </c>
      <c r="BU49" s="112">
        <v>1</v>
      </c>
      <c r="BV49" s="112">
        <v>1</v>
      </c>
      <c r="BW49" s="112">
        <v>1</v>
      </c>
      <c r="BX49" s="112">
        <v>1</v>
      </c>
      <c r="BY49" s="112">
        <v>1</v>
      </c>
      <c r="BZ49" s="192"/>
      <c r="CA49" s="192"/>
      <c r="CB49" s="192">
        <v>1</v>
      </c>
      <c r="CC49" s="192">
        <v>1</v>
      </c>
      <c r="CD49" s="100" t="s">
        <v>664</v>
      </c>
      <c r="CE49" s="100" t="s">
        <v>665</v>
      </c>
      <c r="CF49" s="100" t="s">
        <v>666</v>
      </c>
      <c r="CG49" s="104" t="s">
        <v>667</v>
      </c>
      <c r="CH49" s="100" t="s">
        <v>668</v>
      </c>
      <c r="CI49" s="101" t="s">
        <v>669</v>
      </c>
      <c r="CJ49" s="104" t="s">
        <v>1029</v>
      </c>
      <c r="CK49" s="105"/>
      <c r="CL49" s="105"/>
      <c r="CM49" s="105"/>
      <c r="CN49" s="75"/>
      <c r="CO49" s="195">
        <v>4234561000</v>
      </c>
      <c r="CP49" s="196">
        <v>1112570336</v>
      </c>
      <c r="CQ49" s="191">
        <v>753763861</v>
      </c>
      <c r="CR49" s="107">
        <f t="shared" si="20"/>
        <v>0.26273569704155875</v>
      </c>
      <c r="CS49" s="415">
        <f t="shared" si="21"/>
        <v>0.17800283453231633</v>
      </c>
      <c r="CT49" s="405">
        <f t="shared" si="18"/>
        <v>1</v>
      </c>
      <c r="CU49" s="406">
        <f t="shared" si="19"/>
        <v>1</v>
      </c>
      <c r="CV49" s="108"/>
      <c r="CW49" s="109"/>
      <c r="CX49" s="87"/>
      <c r="CY49" s="88">
        <v>44691</v>
      </c>
      <c r="CZ49" s="89" t="s">
        <v>122</v>
      </c>
      <c r="DA49" s="89" t="s">
        <v>649</v>
      </c>
      <c r="DB49" s="89" t="s">
        <v>670</v>
      </c>
      <c r="DC49" s="89" t="s">
        <v>128</v>
      </c>
      <c r="DD49" s="89" t="s">
        <v>105</v>
      </c>
      <c r="DE49" s="90" t="str">
        <f t="shared" si="22"/>
        <v/>
      </c>
      <c r="DF49" s="90" t="str">
        <f t="shared" si="6"/>
        <v/>
      </c>
      <c r="DG49" s="90">
        <f t="shared" si="7"/>
        <v>0.2</v>
      </c>
      <c r="DH49" s="90">
        <f t="shared" si="8"/>
        <v>0.2</v>
      </c>
      <c r="DI49" s="91"/>
      <c r="DJ49" s="90">
        <f t="shared" si="9"/>
        <v>0.88420818181818206</v>
      </c>
      <c r="DK49" s="90">
        <f t="shared" si="10"/>
        <v>0.87745715669495494</v>
      </c>
      <c r="DL49" s="90">
        <f t="shared" si="11"/>
        <v>0.97281375000000003</v>
      </c>
      <c r="DM49" s="90">
        <f t="shared" si="12"/>
        <v>0.89137120660192648</v>
      </c>
      <c r="DN49" s="90">
        <f t="shared" si="13"/>
        <v>1</v>
      </c>
      <c r="DO49" s="90" t="str">
        <f t="shared" si="14"/>
        <v/>
      </c>
      <c r="DP49" s="90">
        <f t="shared" si="15"/>
        <v>1</v>
      </c>
      <c r="DQ49" s="110">
        <v>1</v>
      </c>
      <c r="EE49" s="38">
        <v>0</v>
      </c>
      <c r="EF49" s="38">
        <v>0</v>
      </c>
      <c r="EG49" s="38">
        <v>0</v>
      </c>
      <c r="EH49" s="38">
        <v>0</v>
      </c>
      <c r="EI49" s="38" t="s">
        <v>575</v>
      </c>
      <c r="EJ49" s="38" t="s">
        <v>575</v>
      </c>
      <c r="EK49" s="38" t="s">
        <v>575</v>
      </c>
    </row>
    <row r="50" spans="1:141" s="38" customFormat="1" ht="247.5" hidden="1" customHeight="1" x14ac:dyDescent="0.2">
      <c r="A50" s="171" t="s">
        <v>1</v>
      </c>
      <c r="B50" s="89" t="s">
        <v>630</v>
      </c>
      <c r="C50" s="89" t="s">
        <v>564</v>
      </c>
      <c r="D50" s="89" t="s">
        <v>86</v>
      </c>
      <c r="E50" s="89" t="s">
        <v>86</v>
      </c>
      <c r="F50" s="89" t="s">
        <v>86</v>
      </c>
      <c r="G50" s="89" t="s">
        <v>544</v>
      </c>
      <c r="H50" s="94" t="s">
        <v>88</v>
      </c>
      <c r="I50" s="94" t="s">
        <v>631</v>
      </c>
      <c r="J50" s="94" t="s">
        <v>632</v>
      </c>
      <c r="K50" s="94" t="s">
        <v>633</v>
      </c>
      <c r="L50" s="89" t="s">
        <v>128</v>
      </c>
      <c r="M50" s="89" t="s">
        <v>139</v>
      </c>
      <c r="N50" s="95" t="s">
        <v>94</v>
      </c>
      <c r="O50" s="111">
        <v>0</v>
      </c>
      <c r="P50" s="111">
        <v>1</v>
      </c>
      <c r="Q50" s="111">
        <v>0</v>
      </c>
      <c r="R50" s="111">
        <v>0</v>
      </c>
      <c r="S50" s="111">
        <v>1</v>
      </c>
      <c r="T50" s="89" t="s">
        <v>129</v>
      </c>
      <c r="U50" s="111"/>
      <c r="V50" s="111"/>
      <c r="W50" s="111"/>
      <c r="X50" s="111"/>
      <c r="Y50" s="111"/>
      <c r="Z50" s="111"/>
      <c r="AA50" s="111"/>
      <c r="AB50" s="107"/>
      <c r="AC50" s="111"/>
      <c r="AD50" s="111"/>
      <c r="AE50" s="107"/>
      <c r="AF50" s="99"/>
      <c r="AG50" s="99"/>
      <c r="AH50" s="107"/>
      <c r="AI50" s="107"/>
      <c r="AJ50" s="107"/>
      <c r="AK50" s="107"/>
      <c r="AL50" s="117"/>
      <c r="AM50" s="117"/>
      <c r="AN50" s="117"/>
      <c r="AO50" s="117"/>
      <c r="AP50" s="117"/>
      <c r="AQ50" s="101"/>
      <c r="AR50" s="101"/>
      <c r="AS50" s="101"/>
      <c r="AT50" s="101"/>
      <c r="AU50" s="101"/>
      <c r="AV50" s="101"/>
      <c r="AW50" s="180" t="str">
        <f t="shared" si="16"/>
        <v>No requiere reporte</v>
      </c>
      <c r="AX50" s="410" t="str">
        <f t="shared" si="17"/>
        <v>No requiere reporte</v>
      </c>
      <c r="AY50" s="171" t="s">
        <v>671</v>
      </c>
      <c r="AZ50" s="173" t="s">
        <v>672</v>
      </c>
      <c r="BA50" s="174" t="s">
        <v>673</v>
      </c>
      <c r="BB50" s="103" t="s">
        <v>105</v>
      </c>
      <c r="BC50" s="188" t="s">
        <v>139</v>
      </c>
      <c r="BD50" s="103" t="s">
        <v>94</v>
      </c>
      <c r="BE50" s="89" t="s">
        <v>129</v>
      </c>
      <c r="BF50" s="88">
        <v>43831</v>
      </c>
      <c r="BG50" s="88">
        <v>44926</v>
      </c>
      <c r="BH50" s="111">
        <v>0</v>
      </c>
      <c r="BI50" s="111">
        <v>1</v>
      </c>
      <c r="BJ50" s="111">
        <v>1</v>
      </c>
      <c r="BK50" s="111">
        <v>1</v>
      </c>
      <c r="BL50" s="111">
        <v>1</v>
      </c>
      <c r="BM50" s="111">
        <v>0</v>
      </c>
      <c r="BN50" s="111">
        <v>1</v>
      </c>
      <c r="BO50" s="111">
        <v>1</v>
      </c>
      <c r="BP50" s="112">
        <v>1</v>
      </c>
      <c r="BQ50" s="112">
        <v>1</v>
      </c>
      <c r="BR50" s="112">
        <v>1</v>
      </c>
      <c r="BS50" s="112">
        <v>0.25</v>
      </c>
      <c r="BT50" s="140">
        <v>1</v>
      </c>
      <c r="BU50" s="112">
        <v>1</v>
      </c>
      <c r="BV50" s="112">
        <v>1</v>
      </c>
      <c r="BW50" s="112">
        <v>1</v>
      </c>
      <c r="BX50" s="112">
        <v>1</v>
      </c>
      <c r="BY50" s="112">
        <v>1</v>
      </c>
      <c r="BZ50" s="192"/>
      <c r="CA50" s="192"/>
      <c r="CB50" s="192">
        <v>1</v>
      </c>
      <c r="CC50" s="192">
        <v>1</v>
      </c>
      <c r="CD50" s="100" t="s">
        <v>674</v>
      </c>
      <c r="CE50" s="100" t="s">
        <v>675</v>
      </c>
      <c r="CF50" s="100" t="s">
        <v>676</v>
      </c>
      <c r="CG50" s="104" t="s">
        <v>677</v>
      </c>
      <c r="CH50" s="100" t="s">
        <v>678</v>
      </c>
      <c r="CI50" s="101" t="s">
        <v>679</v>
      </c>
      <c r="CJ50" s="104" t="s">
        <v>1030</v>
      </c>
      <c r="CK50" s="105"/>
      <c r="CL50" s="105"/>
      <c r="CM50" s="105"/>
      <c r="CN50" s="75"/>
      <c r="CO50" s="195">
        <v>7379439000</v>
      </c>
      <c r="CP50" s="197">
        <v>3743193342</v>
      </c>
      <c r="CQ50" s="191">
        <v>1203961032</v>
      </c>
      <c r="CR50" s="107">
        <f t="shared" si="20"/>
        <v>0.50724632888760246</v>
      </c>
      <c r="CS50" s="415">
        <f t="shared" si="21"/>
        <v>0.16315075332962303</v>
      </c>
      <c r="CT50" s="405">
        <f t="shared" si="18"/>
        <v>1</v>
      </c>
      <c r="CU50" s="406">
        <f t="shared" si="19"/>
        <v>1</v>
      </c>
      <c r="CV50" s="108"/>
      <c r="CW50" s="109"/>
      <c r="CX50" s="126"/>
      <c r="CY50" s="88">
        <v>44692</v>
      </c>
      <c r="CZ50" s="89" t="s">
        <v>122</v>
      </c>
      <c r="DA50" s="89" t="s">
        <v>649</v>
      </c>
      <c r="DB50" s="89" t="s">
        <v>680</v>
      </c>
      <c r="DC50" s="89" t="s">
        <v>128</v>
      </c>
      <c r="DD50" s="89" t="s">
        <v>105</v>
      </c>
      <c r="DE50" s="90" t="str">
        <f t="shared" si="22"/>
        <v/>
      </c>
      <c r="DF50" s="90" t="str">
        <f t="shared" si="6"/>
        <v/>
      </c>
      <c r="DG50" s="90">
        <f t="shared" si="7"/>
        <v>0.2</v>
      </c>
      <c r="DH50" s="90">
        <f t="shared" si="8"/>
        <v>0.2</v>
      </c>
      <c r="DI50" s="91"/>
      <c r="DJ50" s="90">
        <f t="shared" si="9"/>
        <v>0.88420818181818206</v>
      </c>
      <c r="DK50" s="90">
        <f t="shared" si="10"/>
        <v>0.87745715669495494</v>
      </c>
      <c r="DL50" s="90">
        <f t="shared" si="11"/>
        <v>0.97281375000000003</v>
      </c>
      <c r="DM50" s="90">
        <f t="shared" si="12"/>
        <v>0.89137120660192648</v>
      </c>
      <c r="DN50" s="90">
        <f t="shared" si="13"/>
        <v>1</v>
      </c>
      <c r="DO50" s="90" t="str">
        <f t="shared" si="14"/>
        <v/>
      </c>
      <c r="DP50" s="90">
        <f t="shared" si="15"/>
        <v>1</v>
      </c>
      <c r="DQ50" s="110">
        <v>1</v>
      </c>
      <c r="EE50" s="38">
        <v>0</v>
      </c>
      <c r="EF50" s="38">
        <v>0</v>
      </c>
      <c r="EG50" s="38">
        <v>0</v>
      </c>
      <c r="EH50" s="38">
        <v>0</v>
      </c>
      <c r="EI50" s="38" t="s">
        <v>575</v>
      </c>
      <c r="EJ50" s="38" t="s">
        <v>575</v>
      </c>
      <c r="EK50" s="38" t="s">
        <v>575</v>
      </c>
    </row>
    <row r="51" spans="1:141" s="38" customFormat="1" ht="267" hidden="1" customHeight="1" x14ac:dyDescent="0.2">
      <c r="A51" s="171" t="s">
        <v>1</v>
      </c>
      <c r="B51" s="89" t="s">
        <v>630</v>
      </c>
      <c r="C51" s="89" t="s">
        <v>564</v>
      </c>
      <c r="D51" s="89" t="s">
        <v>86</v>
      </c>
      <c r="E51" s="89" t="s">
        <v>86</v>
      </c>
      <c r="F51" s="89" t="s">
        <v>86</v>
      </c>
      <c r="G51" s="89" t="s">
        <v>544</v>
      </c>
      <c r="H51" s="94" t="s">
        <v>88</v>
      </c>
      <c r="I51" s="94" t="s">
        <v>631</v>
      </c>
      <c r="J51" s="94" t="s">
        <v>632</v>
      </c>
      <c r="K51" s="94" t="s">
        <v>633</v>
      </c>
      <c r="L51" s="89" t="s">
        <v>128</v>
      </c>
      <c r="M51" s="89" t="s">
        <v>139</v>
      </c>
      <c r="N51" s="95" t="s">
        <v>94</v>
      </c>
      <c r="O51" s="111">
        <v>0</v>
      </c>
      <c r="P51" s="111">
        <v>1</v>
      </c>
      <c r="Q51" s="111">
        <v>0</v>
      </c>
      <c r="R51" s="111">
        <v>0</v>
      </c>
      <c r="S51" s="111">
        <v>1</v>
      </c>
      <c r="T51" s="89" t="s">
        <v>129</v>
      </c>
      <c r="U51" s="111"/>
      <c r="V51" s="111"/>
      <c r="W51" s="111"/>
      <c r="X51" s="111"/>
      <c r="Y51" s="111"/>
      <c r="Z51" s="111"/>
      <c r="AA51" s="111"/>
      <c r="AB51" s="107"/>
      <c r="AC51" s="111"/>
      <c r="AD51" s="111"/>
      <c r="AE51" s="107"/>
      <c r="AF51" s="99"/>
      <c r="AG51" s="99"/>
      <c r="AH51" s="107"/>
      <c r="AI51" s="107"/>
      <c r="AJ51" s="107"/>
      <c r="AK51" s="107"/>
      <c r="AL51" s="117"/>
      <c r="AM51" s="117"/>
      <c r="AN51" s="117"/>
      <c r="AO51" s="117"/>
      <c r="AP51" s="117"/>
      <c r="AQ51" s="101"/>
      <c r="AR51" s="101"/>
      <c r="AS51" s="101"/>
      <c r="AT51" s="101"/>
      <c r="AU51" s="101"/>
      <c r="AV51" s="101"/>
      <c r="AW51" s="180" t="str">
        <f t="shared" si="16"/>
        <v>No requiere reporte</v>
      </c>
      <c r="AX51" s="410" t="str">
        <f t="shared" si="17"/>
        <v>No requiere reporte</v>
      </c>
      <c r="AY51" s="171" t="s">
        <v>681</v>
      </c>
      <c r="AZ51" s="173" t="s">
        <v>682</v>
      </c>
      <c r="BA51" s="174" t="s">
        <v>683</v>
      </c>
      <c r="BB51" s="103" t="s">
        <v>105</v>
      </c>
      <c r="BC51" s="188" t="s">
        <v>139</v>
      </c>
      <c r="BD51" s="103" t="s">
        <v>94</v>
      </c>
      <c r="BE51" s="89" t="s">
        <v>338</v>
      </c>
      <c r="BF51" s="88">
        <v>43466</v>
      </c>
      <c r="BG51" s="88">
        <v>44926</v>
      </c>
      <c r="BH51" s="112">
        <v>1</v>
      </c>
      <c r="BI51" s="112">
        <v>1</v>
      </c>
      <c r="BJ51" s="112">
        <v>1</v>
      </c>
      <c r="BK51" s="112">
        <v>1</v>
      </c>
      <c r="BL51" s="112">
        <v>1</v>
      </c>
      <c r="BM51" s="111">
        <v>0</v>
      </c>
      <c r="BN51" s="111">
        <v>1</v>
      </c>
      <c r="BO51" s="111">
        <v>1</v>
      </c>
      <c r="BP51" s="112">
        <v>1</v>
      </c>
      <c r="BQ51" s="112">
        <v>1</v>
      </c>
      <c r="BR51" s="112">
        <v>1</v>
      </c>
      <c r="BS51" s="112">
        <v>0.25</v>
      </c>
      <c r="BT51" s="140">
        <v>1</v>
      </c>
      <c r="BU51" s="112">
        <v>1</v>
      </c>
      <c r="BV51" s="112">
        <v>1</v>
      </c>
      <c r="BW51" s="112">
        <v>1</v>
      </c>
      <c r="BX51" s="112">
        <v>1</v>
      </c>
      <c r="BY51" s="112">
        <v>1</v>
      </c>
      <c r="BZ51" s="192"/>
      <c r="CA51" s="192"/>
      <c r="CB51" s="192">
        <v>1</v>
      </c>
      <c r="CC51" s="192">
        <v>1</v>
      </c>
      <c r="CD51" s="100" t="s">
        <v>684</v>
      </c>
      <c r="CE51" s="100" t="s">
        <v>685</v>
      </c>
      <c r="CF51" s="100" t="s">
        <v>686</v>
      </c>
      <c r="CG51" s="104" t="s">
        <v>687</v>
      </c>
      <c r="CH51" s="100" t="s">
        <v>688</v>
      </c>
      <c r="CI51" s="101" t="s">
        <v>689</v>
      </c>
      <c r="CJ51" s="104" t="s">
        <v>1031</v>
      </c>
      <c r="CK51" s="105"/>
      <c r="CL51" s="105"/>
      <c r="CM51" s="105"/>
      <c r="CN51" s="75"/>
      <c r="CO51" s="198">
        <v>8089460106</v>
      </c>
      <c r="CP51" s="199">
        <v>2189808561</v>
      </c>
      <c r="CQ51" s="199">
        <v>1663842428</v>
      </c>
      <c r="CR51" s="107">
        <f t="shared" si="20"/>
        <v>0.27069897524753306</v>
      </c>
      <c r="CS51" s="415">
        <f t="shared" si="21"/>
        <v>0.20568028103209487</v>
      </c>
      <c r="CT51" s="405">
        <f t="shared" si="18"/>
        <v>1</v>
      </c>
      <c r="CU51" s="406">
        <f t="shared" si="19"/>
        <v>1</v>
      </c>
      <c r="CV51" s="200"/>
      <c r="CW51" s="201"/>
      <c r="CX51" s="126"/>
      <c r="CY51" s="88">
        <v>44693</v>
      </c>
      <c r="CZ51" s="89" t="s">
        <v>122</v>
      </c>
      <c r="DA51" s="89" t="s">
        <v>649</v>
      </c>
      <c r="DB51" s="89" t="s">
        <v>690</v>
      </c>
      <c r="DC51" s="89" t="s">
        <v>128</v>
      </c>
      <c r="DD51" s="89" t="s">
        <v>105</v>
      </c>
      <c r="DE51" s="90" t="str">
        <f t="shared" si="22"/>
        <v/>
      </c>
      <c r="DF51" s="90" t="str">
        <f t="shared" si="6"/>
        <v/>
      </c>
      <c r="DG51" s="90">
        <f t="shared" si="7"/>
        <v>0.2</v>
      </c>
      <c r="DH51" s="90">
        <f t="shared" si="8"/>
        <v>0.2</v>
      </c>
      <c r="DI51" s="91"/>
      <c r="DJ51" s="90">
        <f t="shared" si="9"/>
        <v>0.88420818181818206</v>
      </c>
      <c r="DK51" s="90">
        <f t="shared" si="10"/>
        <v>0.87745715669495494</v>
      </c>
      <c r="DL51" s="90">
        <f t="shared" si="11"/>
        <v>0.97281375000000003</v>
      </c>
      <c r="DM51" s="90">
        <f t="shared" si="12"/>
        <v>0.89137120660192648</v>
      </c>
      <c r="DN51" s="90">
        <f t="shared" si="13"/>
        <v>1</v>
      </c>
      <c r="DO51" s="90" t="str">
        <f t="shared" si="14"/>
        <v/>
      </c>
      <c r="DP51" s="90">
        <f t="shared" si="15"/>
        <v>1</v>
      </c>
      <c r="DQ51" s="110">
        <v>1</v>
      </c>
      <c r="EE51" s="38">
        <v>0</v>
      </c>
      <c r="EF51" s="38">
        <v>0</v>
      </c>
      <c r="EG51" s="38">
        <v>0</v>
      </c>
      <c r="EH51" s="38">
        <v>0</v>
      </c>
      <c r="EI51" s="38" t="s">
        <v>575</v>
      </c>
      <c r="EJ51" s="38" t="s">
        <v>575</v>
      </c>
      <c r="EK51" s="38" t="s">
        <v>575</v>
      </c>
    </row>
    <row r="52" spans="1:141" s="38" customFormat="1" ht="165.75" hidden="1" customHeight="1" x14ac:dyDescent="0.2">
      <c r="A52" s="171" t="s">
        <v>1</v>
      </c>
      <c r="B52" s="89" t="s">
        <v>691</v>
      </c>
      <c r="C52" s="89" t="s">
        <v>349</v>
      </c>
      <c r="D52" s="89" t="s">
        <v>86</v>
      </c>
      <c r="E52" s="89" t="s">
        <v>424</v>
      </c>
      <c r="F52" s="89" t="s">
        <v>86</v>
      </c>
      <c r="G52" s="89" t="s">
        <v>544</v>
      </c>
      <c r="H52" s="94" t="s">
        <v>205</v>
      </c>
      <c r="I52" s="94" t="s">
        <v>692</v>
      </c>
      <c r="J52" s="94" t="s">
        <v>693</v>
      </c>
      <c r="K52" s="94" t="s">
        <v>694</v>
      </c>
      <c r="L52" s="89" t="s">
        <v>128</v>
      </c>
      <c r="M52" s="89" t="s">
        <v>93</v>
      </c>
      <c r="N52" s="95" t="s">
        <v>94</v>
      </c>
      <c r="O52" s="111">
        <v>0</v>
      </c>
      <c r="P52" s="111">
        <v>0.2</v>
      </c>
      <c r="Q52" s="111">
        <v>0.3</v>
      </c>
      <c r="R52" s="111">
        <v>0.5</v>
      </c>
      <c r="S52" s="111">
        <v>1</v>
      </c>
      <c r="T52" s="89" t="s">
        <v>129</v>
      </c>
      <c r="U52" s="111">
        <v>0</v>
      </c>
      <c r="V52" s="111">
        <v>0.25</v>
      </c>
      <c r="W52" s="111">
        <v>0.1</v>
      </c>
      <c r="X52" s="202">
        <v>0.33</v>
      </c>
      <c r="Y52" s="202">
        <v>0.2</v>
      </c>
      <c r="Z52" s="202">
        <v>0.2</v>
      </c>
      <c r="AA52" s="111">
        <v>7.4999999999999997E-2</v>
      </c>
      <c r="AB52" s="111">
        <v>7.4999999999999997E-2</v>
      </c>
      <c r="AC52" s="111">
        <v>7.4999999999999997E-2</v>
      </c>
      <c r="AD52" s="111">
        <v>7.4999999999999997E-2</v>
      </c>
      <c r="AE52" s="107">
        <v>0.3</v>
      </c>
      <c r="AF52" s="264">
        <v>0.33333333333333331</v>
      </c>
      <c r="AG52" s="107">
        <v>0.63</v>
      </c>
      <c r="AH52" s="129"/>
      <c r="AI52" s="276"/>
      <c r="AJ52" s="122">
        <v>0.63</v>
      </c>
      <c r="AK52" s="129">
        <v>0.63</v>
      </c>
      <c r="AL52" s="117" t="s">
        <v>695</v>
      </c>
      <c r="AM52" s="100" t="s">
        <v>696</v>
      </c>
      <c r="AN52" s="100" t="s">
        <v>697</v>
      </c>
      <c r="AO52" s="117" t="s">
        <v>698</v>
      </c>
      <c r="AP52" s="117" t="s">
        <v>699</v>
      </c>
      <c r="AQ52" s="117" t="s">
        <v>700</v>
      </c>
      <c r="AR52" s="117" t="s">
        <v>1004</v>
      </c>
      <c r="AS52" s="203"/>
      <c r="AT52" s="203"/>
      <c r="AU52" s="203"/>
      <c r="AV52" s="203"/>
      <c r="AW52" s="180">
        <f t="shared" si="16"/>
        <v>1.0000100000000001</v>
      </c>
      <c r="AX52" s="409">
        <f t="shared" si="17"/>
        <v>1.0000100000000001</v>
      </c>
      <c r="AY52" s="171" t="s">
        <v>701</v>
      </c>
      <c r="AZ52" s="173" t="s">
        <v>702</v>
      </c>
      <c r="BA52" s="174" t="s">
        <v>703</v>
      </c>
      <c r="BB52" s="103" t="s">
        <v>105</v>
      </c>
      <c r="BC52" s="188" t="s">
        <v>139</v>
      </c>
      <c r="BD52" s="103" t="s">
        <v>94</v>
      </c>
      <c r="BE52" s="89" t="s">
        <v>129</v>
      </c>
      <c r="BF52" s="88">
        <v>44197</v>
      </c>
      <c r="BG52" s="88">
        <v>44926</v>
      </c>
      <c r="BH52" s="96">
        <v>0</v>
      </c>
      <c r="BI52" s="96">
        <v>0</v>
      </c>
      <c r="BJ52" s="107">
        <v>1</v>
      </c>
      <c r="BK52" s="107">
        <v>1</v>
      </c>
      <c r="BL52" s="107">
        <v>1</v>
      </c>
      <c r="BM52" s="96">
        <v>0</v>
      </c>
      <c r="BN52" s="96">
        <v>0</v>
      </c>
      <c r="BO52" s="96">
        <v>0</v>
      </c>
      <c r="BP52" s="96">
        <v>0</v>
      </c>
      <c r="BQ52" s="96">
        <v>0</v>
      </c>
      <c r="BR52" s="96">
        <v>0</v>
      </c>
      <c r="BS52" s="107">
        <v>1</v>
      </c>
      <c r="BT52" s="107">
        <v>1</v>
      </c>
      <c r="BU52" s="107">
        <v>1</v>
      </c>
      <c r="BV52" s="107">
        <v>1</v>
      </c>
      <c r="BW52" s="107">
        <v>1</v>
      </c>
      <c r="BX52" s="107">
        <v>0.33333333333333331</v>
      </c>
      <c r="BY52" s="107">
        <v>1</v>
      </c>
      <c r="BZ52" s="129"/>
      <c r="CA52" s="129"/>
      <c r="CB52" s="129">
        <v>1</v>
      </c>
      <c r="CC52" s="129">
        <v>1</v>
      </c>
      <c r="CD52" s="100" t="s">
        <v>695</v>
      </c>
      <c r="CE52" s="100" t="s">
        <v>696</v>
      </c>
      <c r="CF52" s="100" t="s">
        <v>697</v>
      </c>
      <c r="CG52" s="104" t="s">
        <v>698</v>
      </c>
      <c r="CH52" s="100" t="s">
        <v>704</v>
      </c>
      <c r="CI52" s="295" t="s">
        <v>700</v>
      </c>
      <c r="CJ52" s="389" t="s">
        <v>1005</v>
      </c>
      <c r="CK52" s="203"/>
      <c r="CL52" s="203"/>
      <c r="CM52" s="203"/>
      <c r="CN52" s="203"/>
      <c r="CO52" s="204">
        <v>1070794400</v>
      </c>
      <c r="CP52" s="205">
        <v>772957628</v>
      </c>
      <c r="CQ52" s="205">
        <v>341453483</v>
      </c>
      <c r="CR52" s="107">
        <f t="shared" si="20"/>
        <v>0.72185438026198123</v>
      </c>
      <c r="CS52" s="415">
        <f t="shared" si="21"/>
        <v>0.31887865961943768</v>
      </c>
      <c r="CT52" s="405">
        <f t="shared" si="18"/>
        <v>1</v>
      </c>
      <c r="CU52" s="406">
        <f t="shared" si="19"/>
        <v>1</v>
      </c>
      <c r="CV52" s="108"/>
      <c r="CW52" s="109"/>
      <c r="CX52" s="126"/>
      <c r="CY52" s="88">
        <v>44694</v>
      </c>
      <c r="CZ52" s="89" t="s">
        <v>221</v>
      </c>
      <c r="DA52" s="89" t="s">
        <v>705</v>
      </c>
      <c r="DB52" s="89" t="s">
        <v>706</v>
      </c>
      <c r="DC52" s="89" t="s">
        <v>128</v>
      </c>
      <c r="DD52" s="89" t="s">
        <v>105</v>
      </c>
      <c r="DE52" s="90">
        <f t="shared" si="22"/>
        <v>3.0303333333333335E-2</v>
      </c>
      <c r="DF52" s="90">
        <f t="shared" si="6"/>
        <v>7.6923846153846162E-2</v>
      </c>
      <c r="DG52" s="90">
        <f t="shared" si="7"/>
        <v>0.25</v>
      </c>
      <c r="DH52" s="90">
        <f t="shared" si="8"/>
        <v>0.25</v>
      </c>
      <c r="DI52" s="91"/>
      <c r="DJ52" s="90">
        <f t="shared" si="9"/>
        <v>0.88420818181818206</v>
      </c>
      <c r="DK52" s="90">
        <f t="shared" si="10"/>
        <v>0.87745715669495494</v>
      </c>
      <c r="DL52" s="90">
        <f t="shared" si="11"/>
        <v>0.61166833333333337</v>
      </c>
      <c r="DM52" s="90">
        <f t="shared" si="12"/>
        <v>0.6516683333333334</v>
      </c>
      <c r="DN52" s="90">
        <f t="shared" si="13"/>
        <v>0.50000250000000002</v>
      </c>
      <c r="DO52" s="90">
        <f t="shared" si="14"/>
        <v>1.0000100000000001</v>
      </c>
      <c r="DP52" s="90">
        <f t="shared" si="15"/>
        <v>1</v>
      </c>
      <c r="DQ52" s="110">
        <v>0.875</v>
      </c>
      <c r="EE52" s="38">
        <v>0</v>
      </c>
      <c r="EF52" s="38">
        <v>0</v>
      </c>
      <c r="EG52" s="38">
        <v>0</v>
      </c>
      <c r="EH52" s="38">
        <v>0</v>
      </c>
      <c r="EI52" s="38" t="s">
        <v>575</v>
      </c>
      <c r="EJ52" s="38" t="s">
        <v>575</v>
      </c>
      <c r="EK52" s="38" t="s">
        <v>575</v>
      </c>
    </row>
    <row r="53" spans="1:141" s="38" customFormat="1" ht="86.1" hidden="1" customHeight="1" x14ac:dyDescent="0.2">
      <c r="A53" s="171" t="s">
        <v>1</v>
      </c>
      <c r="B53" s="89" t="s">
        <v>691</v>
      </c>
      <c r="C53" s="89" t="s">
        <v>349</v>
      </c>
      <c r="D53" s="89" t="s">
        <v>86</v>
      </c>
      <c r="E53" s="89" t="s">
        <v>424</v>
      </c>
      <c r="F53" s="89" t="s">
        <v>86</v>
      </c>
      <c r="G53" s="89" t="s">
        <v>544</v>
      </c>
      <c r="H53" s="94" t="s">
        <v>205</v>
      </c>
      <c r="I53" s="94" t="s">
        <v>692</v>
      </c>
      <c r="J53" s="94" t="s">
        <v>693</v>
      </c>
      <c r="K53" s="94" t="s">
        <v>694</v>
      </c>
      <c r="L53" s="89" t="s">
        <v>128</v>
      </c>
      <c r="M53" s="131" t="s">
        <v>93</v>
      </c>
      <c r="N53" s="95" t="s">
        <v>94</v>
      </c>
      <c r="O53" s="111">
        <v>0</v>
      </c>
      <c r="P53" s="111">
        <v>0.2</v>
      </c>
      <c r="Q53" s="111">
        <v>0.3</v>
      </c>
      <c r="R53" s="111">
        <v>0.5</v>
      </c>
      <c r="S53" s="111">
        <v>1</v>
      </c>
      <c r="T53" s="89" t="s">
        <v>129</v>
      </c>
      <c r="U53" s="111"/>
      <c r="V53" s="111"/>
      <c r="W53" s="111"/>
      <c r="X53" s="111"/>
      <c r="Y53" s="111"/>
      <c r="Z53" s="111"/>
      <c r="AA53" s="111"/>
      <c r="AB53" s="107"/>
      <c r="AC53" s="111"/>
      <c r="AD53" s="111"/>
      <c r="AE53" s="107"/>
      <c r="AF53" s="99"/>
      <c r="AG53" s="99"/>
      <c r="AH53" s="107"/>
      <c r="AI53" s="107"/>
      <c r="AJ53" s="107"/>
      <c r="AK53" s="107"/>
      <c r="AL53" s="117"/>
      <c r="AM53" s="117"/>
      <c r="AN53" s="117"/>
      <c r="AO53" s="117"/>
      <c r="AP53" s="117"/>
      <c r="AQ53" s="101"/>
      <c r="AR53" s="101"/>
      <c r="AS53" s="101"/>
      <c r="AT53" s="101"/>
      <c r="AU53" s="101"/>
      <c r="AV53" s="101"/>
      <c r="AW53" s="180" t="str">
        <f t="shared" si="16"/>
        <v>No requiere reporte</v>
      </c>
      <c r="AX53" s="410" t="str">
        <f t="shared" si="17"/>
        <v>No requiere reporte</v>
      </c>
      <c r="AY53" s="171" t="s">
        <v>707</v>
      </c>
      <c r="AZ53" s="102" t="s">
        <v>708</v>
      </c>
      <c r="BA53" s="174" t="s">
        <v>709</v>
      </c>
      <c r="BB53" s="89" t="s">
        <v>124</v>
      </c>
      <c r="BC53" s="131" t="s">
        <v>93</v>
      </c>
      <c r="BD53" s="103" t="s">
        <v>94</v>
      </c>
      <c r="BE53" s="89" t="s">
        <v>129</v>
      </c>
      <c r="BF53" s="88">
        <v>43831</v>
      </c>
      <c r="BG53" s="88">
        <v>44926</v>
      </c>
      <c r="BH53" s="111">
        <v>0</v>
      </c>
      <c r="BI53" s="111">
        <v>0.1</v>
      </c>
      <c r="BJ53" s="111">
        <v>0.4</v>
      </c>
      <c r="BK53" s="111">
        <v>0.5</v>
      </c>
      <c r="BL53" s="111">
        <v>1</v>
      </c>
      <c r="BM53" s="111">
        <v>0</v>
      </c>
      <c r="BN53" s="111">
        <v>0</v>
      </c>
      <c r="BO53" s="111">
        <v>0</v>
      </c>
      <c r="BP53" s="111">
        <v>0.05</v>
      </c>
      <c r="BQ53" s="111">
        <v>0.05</v>
      </c>
      <c r="BR53" s="111">
        <v>0.1</v>
      </c>
      <c r="BS53" s="111">
        <v>0.1</v>
      </c>
      <c r="BT53" s="107">
        <v>0.2</v>
      </c>
      <c r="BU53" s="111">
        <v>0.3</v>
      </c>
      <c r="BV53" s="111">
        <v>0.5</v>
      </c>
      <c r="BW53" s="111">
        <v>0.5</v>
      </c>
      <c r="BX53" s="111">
        <v>1</v>
      </c>
      <c r="BY53" s="111">
        <v>1</v>
      </c>
      <c r="BZ53" s="156"/>
      <c r="CA53" s="156"/>
      <c r="CB53" s="156">
        <v>1</v>
      </c>
      <c r="CC53" s="129">
        <v>1</v>
      </c>
      <c r="CD53" s="100" t="s">
        <v>710</v>
      </c>
      <c r="CE53" s="100" t="s">
        <v>711</v>
      </c>
      <c r="CF53" s="100" t="s">
        <v>711</v>
      </c>
      <c r="CG53" s="104" t="s">
        <v>712</v>
      </c>
      <c r="CH53" s="100" t="s">
        <v>712</v>
      </c>
      <c r="CI53" s="101" t="s">
        <v>713</v>
      </c>
      <c r="CJ53" s="104" t="s">
        <v>713</v>
      </c>
      <c r="CK53" s="105"/>
      <c r="CL53" s="105"/>
      <c r="CM53" s="105"/>
      <c r="CN53" s="75"/>
      <c r="CO53" s="125">
        <v>0</v>
      </c>
      <c r="CP53" s="125">
        <v>0</v>
      </c>
      <c r="CQ53" s="125">
        <v>0</v>
      </c>
      <c r="CR53" s="107" t="e">
        <f t="shared" si="20"/>
        <v>#DIV/0!</v>
      </c>
      <c r="CS53" s="415" t="e">
        <f t="shared" si="21"/>
        <v>#DIV/0!</v>
      </c>
      <c r="CT53" s="405">
        <f t="shared" si="18"/>
        <v>1.0000100000000001</v>
      </c>
      <c r="CU53" s="406">
        <f t="shared" si="19"/>
        <v>1.0000100000000001</v>
      </c>
      <c r="CV53" s="108"/>
      <c r="CW53" s="109"/>
      <c r="CX53" s="126"/>
      <c r="CY53" s="88">
        <v>44742</v>
      </c>
      <c r="CZ53" s="89" t="s">
        <v>221</v>
      </c>
      <c r="DA53" s="89" t="s">
        <v>705</v>
      </c>
      <c r="DB53" s="89" t="s">
        <v>707</v>
      </c>
      <c r="DC53" s="89" t="s">
        <v>128</v>
      </c>
      <c r="DD53" s="89" t="s">
        <v>124</v>
      </c>
      <c r="DE53" s="90" t="str">
        <f t="shared" si="22"/>
        <v/>
      </c>
      <c r="DF53" s="90" t="str">
        <f t="shared" si="6"/>
        <v/>
      </c>
      <c r="DG53" s="90">
        <f t="shared" si="7"/>
        <v>0.25000250000000002</v>
      </c>
      <c r="DH53" s="90">
        <f t="shared" si="8"/>
        <v>0.25000250000000002</v>
      </c>
      <c r="DI53" s="91"/>
      <c r="DJ53" s="90">
        <f t="shared" si="9"/>
        <v>0.88420818181818206</v>
      </c>
      <c r="DK53" s="90">
        <f t="shared" si="10"/>
        <v>0.87745715669495494</v>
      </c>
      <c r="DL53" s="90">
        <f t="shared" si="11"/>
        <v>0.61166833333333337</v>
      </c>
      <c r="DM53" s="90">
        <f t="shared" si="12"/>
        <v>0.6516683333333334</v>
      </c>
      <c r="DN53" s="90">
        <f t="shared" si="13"/>
        <v>0.50000250000000002</v>
      </c>
      <c r="DO53" s="90" t="str">
        <f t="shared" si="14"/>
        <v/>
      </c>
      <c r="DP53" s="90">
        <f t="shared" si="15"/>
        <v>1.0000100000000001</v>
      </c>
      <c r="DQ53" s="110">
        <v>1.0000100000000001</v>
      </c>
      <c r="EE53" s="38">
        <v>0</v>
      </c>
      <c r="EF53" s="38">
        <v>0</v>
      </c>
      <c r="EG53" s="38">
        <v>0</v>
      </c>
      <c r="EH53" s="38">
        <v>0</v>
      </c>
      <c r="EI53" s="38" t="s">
        <v>575</v>
      </c>
      <c r="EJ53" s="38" t="s">
        <v>575</v>
      </c>
      <c r="EK53" s="38" t="s">
        <v>575</v>
      </c>
    </row>
    <row r="54" spans="1:141" s="38" customFormat="1" ht="86.1" hidden="1" customHeight="1" x14ac:dyDescent="0.2">
      <c r="A54" s="171" t="s">
        <v>1</v>
      </c>
      <c r="B54" s="89" t="s">
        <v>691</v>
      </c>
      <c r="C54" s="89" t="s">
        <v>349</v>
      </c>
      <c r="D54" s="89" t="s">
        <v>86</v>
      </c>
      <c r="E54" s="89" t="s">
        <v>424</v>
      </c>
      <c r="F54" s="89" t="s">
        <v>86</v>
      </c>
      <c r="G54" s="89" t="s">
        <v>544</v>
      </c>
      <c r="H54" s="94" t="s">
        <v>205</v>
      </c>
      <c r="I54" s="94" t="s">
        <v>692</v>
      </c>
      <c r="J54" s="94" t="s">
        <v>693</v>
      </c>
      <c r="K54" s="94" t="s">
        <v>694</v>
      </c>
      <c r="L54" s="89" t="s">
        <v>128</v>
      </c>
      <c r="M54" s="131" t="s">
        <v>93</v>
      </c>
      <c r="N54" s="95" t="s">
        <v>94</v>
      </c>
      <c r="O54" s="111">
        <v>0</v>
      </c>
      <c r="P54" s="111">
        <v>0.2</v>
      </c>
      <c r="Q54" s="111">
        <v>0.3</v>
      </c>
      <c r="R54" s="111">
        <v>0.5</v>
      </c>
      <c r="S54" s="111">
        <v>1</v>
      </c>
      <c r="T54" s="89" t="s">
        <v>129</v>
      </c>
      <c r="U54" s="111"/>
      <c r="V54" s="111"/>
      <c r="W54" s="111"/>
      <c r="X54" s="111"/>
      <c r="Y54" s="111"/>
      <c r="Z54" s="111"/>
      <c r="AA54" s="96"/>
      <c r="AB54" s="107"/>
      <c r="AC54" s="96"/>
      <c r="AD54" s="96"/>
      <c r="AE54" s="107"/>
      <c r="AF54" s="99"/>
      <c r="AG54" s="99"/>
      <c r="AH54" s="107"/>
      <c r="AI54" s="107"/>
      <c r="AJ54" s="107"/>
      <c r="AK54" s="107"/>
      <c r="AL54" s="117"/>
      <c r="AM54" s="117"/>
      <c r="AN54" s="117"/>
      <c r="AO54" s="117"/>
      <c r="AP54" s="117"/>
      <c r="AQ54" s="101"/>
      <c r="AR54" s="101"/>
      <c r="AS54" s="101"/>
      <c r="AT54" s="101"/>
      <c r="AU54" s="101"/>
      <c r="AV54" s="101"/>
      <c r="AW54" s="180" t="str">
        <f t="shared" si="16"/>
        <v>No requiere reporte</v>
      </c>
      <c r="AX54" s="410" t="str">
        <f t="shared" si="17"/>
        <v>No requiere reporte</v>
      </c>
      <c r="AY54" s="171" t="s">
        <v>714</v>
      </c>
      <c r="AZ54" s="102" t="s">
        <v>715</v>
      </c>
      <c r="BA54" s="174" t="s">
        <v>716</v>
      </c>
      <c r="BB54" s="89" t="s">
        <v>124</v>
      </c>
      <c r="BC54" s="131" t="s">
        <v>93</v>
      </c>
      <c r="BD54" s="103" t="s">
        <v>94</v>
      </c>
      <c r="BE54" s="89" t="s">
        <v>129</v>
      </c>
      <c r="BF54" s="88">
        <v>44197</v>
      </c>
      <c r="BG54" s="88">
        <v>44926</v>
      </c>
      <c r="BH54" s="96">
        <v>0</v>
      </c>
      <c r="BI54" s="96">
        <v>0</v>
      </c>
      <c r="BJ54" s="128">
        <v>0.5</v>
      </c>
      <c r="BK54" s="128">
        <v>0.5</v>
      </c>
      <c r="BL54" s="128">
        <v>1</v>
      </c>
      <c r="BM54" s="96">
        <v>0</v>
      </c>
      <c r="BN54" s="96">
        <v>0</v>
      </c>
      <c r="BO54" s="96">
        <v>0</v>
      </c>
      <c r="BP54" s="96">
        <v>0</v>
      </c>
      <c r="BQ54" s="96">
        <v>0</v>
      </c>
      <c r="BR54" s="96">
        <v>0</v>
      </c>
      <c r="BS54" s="96">
        <v>0</v>
      </c>
      <c r="BT54" s="107"/>
      <c r="BU54" s="128"/>
      <c r="BV54" s="128">
        <v>0</v>
      </c>
      <c r="BW54" s="107">
        <v>0</v>
      </c>
      <c r="BX54" s="107">
        <v>0</v>
      </c>
      <c r="BY54" s="107">
        <v>0</v>
      </c>
      <c r="BZ54" s="129"/>
      <c r="CA54" s="129"/>
      <c r="CB54" s="129">
        <v>0</v>
      </c>
      <c r="CC54" s="129">
        <v>0</v>
      </c>
      <c r="CD54" s="100" t="s">
        <v>717</v>
      </c>
      <c r="CE54" s="100" t="s">
        <v>717</v>
      </c>
      <c r="CF54" s="100" t="s">
        <v>718</v>
      </c>
      <c r="CG54" s="104" t="s">
        <v>718</v>
      </c>
      <c r="CH54" s="100" t="s">
        <v>718</v>
      </c>
      <c r="CI54" s="101" t="s">
        <v>719</v>
      </c>
      <c r="CJ54" s="104" t="s">
        <v>1006</v>
      </c>
      <c r="CK54" s="105"/>
      <c r="CL54" s="105"/>
      <c r="CM54" s="105"/>
      <c r="CN54" s="75"/>
      <c r="CO54" s="125">
        <v>0</v>
      </c>
      <c r="CP54" s="125">
        <v>0</v>
      </c>
      <c r="CQ54" s="125">
        <v>0</v>
      </c>
      <c r="CR54" s="107" t="e">
        <f t="shared" si="20"/>
        <v>#DIV/0!</v>
      </c>
      <c r="CS54" s="415" t="e">
        <f t="shared" si="21"/>
        <v>#DIV/0!</v>
      </c>
      <c r="CT54" s="405">
        <f t="shared" si="18"/>
        <v>0</v>
      </c>
      <c r="CU54" s="406">
        <f t="shared" si="19"/>
        <v>0</v>
      </c>
      <c r="CV54" s="108"/>
      <c r="CW54" s="109"/>
      <c r="CX54" s="126"/>
      <c r="CY54" s="88">
        <v>44742</v>
      </c>
      <c r="CZ54" s="89" t="s">
        <v>221</v>
      </c>
      <c r="DA54" s="89" t="s">
        <v>705</v>
      </c>
      <c r="DB54" s="89" t="s">
        <v>720</v>
      </c>
      <c r="DC54" s="89" t="s">
        <v>128</v>
      </c>
      <c r="DD54" s="89" t="s">
        <v>124</v>
      </c>
      <c r="DE54" s="90" t="str">
        <f t="shared" si="22"/>
        <v/>
      </c>
      <c r="DF54" s="90" t="str">
        <f t="shared" si="6"/>
        <v/>
      </c>
      <c r="DG54" s="90">
        <f t="shared" si="7"/>
        <v>0</v>
      </c>
      <c r="DH54" s="90">
        <f t="shared" si="8"/>
        <v>0</v>
      </c>
      <c r="DI54" s="91"/>
      <c r="DJ54" s="90">
        <f t="shared" si="9"/>
        <v>0.88420818181818206</v>
      </c>
      <c r="DK54" s="90">
        <f t="shared" si="10"/>
        <v>0.87745715669495494</v>
      </c>
      <c r="DL54" s="90">
        <f t="shared" si="11"/>
        <v>0.61166833333333337</v>
      </c>
      <c r="DM54" s="90">
        <f t="shared" si="12"/>
        <v>0.6516683333333334</v>
      </c>
      <c r="DN54" s="90">
        <f t="shared" si="13"/>
        <v>0.50000250000000002</v>
      </c>
      <c r="DO54" s="90" t="str">
        <f t="shared" si="14"/>
        <v/>
      </c>
      <c r="DP54" s="90">
        <f t="shared" si="15"/>
        <v>0</v>
      </c>
      <c r="DQ54" s="110">
        <v>0</v>
      </c>
      <c r="EE54" s="38">
        <v>0</v>
      </c>
      <c r="EF54" s="38">
        <v>0</v>
      </c>
      <c r="EG54" s="38">
        <v>0</v>
      </c>
      <c r="EH54" s="38">
        <v>0</v>
      </c>
      <c r="EI54" s="38" t="s">
        <v>575</v>
      </c>
      <c r="EJ54" s="38" t="s">
        <v>575</v>
      </c>
      <c r="EK54" s="38" t="s">
        <v>575</v>
      </c>
    </row>
    <row r="55" spans="1:141" s="38" customFormat="1" ht="86.1" hidden="1" customHeight="1" x14ac:dyDescent="0.2">
      <c r="A55" s="171" t="s">
        <v>1</v>
      </c>
      <c r="B55" s="89" t="s">
        <v>691</v>
      </c>
      <c r="C55" s="89" t="s">
        <v>349</v>
      </c>
      <c r="D55" s="89" t="s">
        <v>86</v>
      </c>
      <c r="E55" s="89" t="s">
        <v>424</v>
      </c>
      <c r="F55" s="89" t="s">
        <v>86</v>
      </c>
      <c r="G55" s="89" t="s">
        <v>544</v>
      </c>
      <c r="H55" s="94" t="s">
        <v>205</v>
      </c>
      <c r="I55" s="94" t="s">
        <v>692</v>
      </c>
      <c r="J55" s="94" t="s">
        <v>693</v>
      </c>
      <c r="K55" s="94" t="s">
        <v>694</v>
      </c>
      <c r="L55" s="89" t="s">
        <v>128</v>
      </c>
      <c r="M55" s="89" t="s">
        <v>93</v>
      </c>
      <c r="N55" s="95" t="s">
        <v>94</v>
      </c>
      <c r="O55" s="111">
        <v>0</v>
      </c>
      <c r="P55" s="111">
        <v>0.2</v>
      </c>
      <c r="Q55" s="111">
        <v>0.3</v>
      </c>
      <c r="R55" s="111">
        <v>0.5</v>
      </c>
      <c r="S55" s="111">
        <v>1</v>
      </c>
      <c r="T55" s="89" t="s">
        <v>129</v>
      </c>
      <c r="U55" s="111"/>
      <c r="V55" s="111"/>
      <c r="W55" s="111"/>
      <c r="X55" s="111"/>
      <c r="Y55" s="111"/>
      <c r="Z55" s="111"/>
      <c r="AA55" s="96"/>
      <c r="AB55" s="107"/>
      <c r="AC55" s="96"/>
      <c r="AD55" s="96"/>
      <c r="AE55" s="107"/>
      <c r="AF55" s="99"/>
      <c r="AG55" s="99"/>
      <c r="AH55" s="107"/>
      <c r="AI55" s="107"/>
      <c r="AJ55" s="107"/>
      <c r="AK55" s="107"/>
      <c r="AL55" s="117"/>
      <c r="AM55" s="117"/>
      <c r="AN55" s="117"/>
      <c r="AO55" s="117"/>
      <c r="AP55" s="117"/>
      <c r="AQ55" s="101"/>
      <c r="AR55" s="101"/>
      <c r="AS55" s="101"/>
      <c r="AT55" s="101"/>
      <c r="AU55" s="101"/>
      <c r="AV55" s="101"/>
      <c r="AW55" s="180" t="str">
        <f t="shared" si="16"/>
        <v>No requiere reporte</v>
      </c>
      <c r="AX55" s="410" t="str">
        <f t="shared" si="17"/>
        <v>No requiere reporte</v>
      </c>
      <c r="AY55" s="171" t="s">
        <v>721</v>
      </c>
      <c r="AZ55" s="102" t="s">
        <v>722</v>
      </c>
      <c r="BA55" s="174" t="s">
        <v>723</v>
      </c>
      <c r="BB55" s="89" t="s">
        <v>124</v>
      </c>
      <c r="BC55" s="89" t="s">
        <v>93</v>
      </c>
      <c r="BD55" s="103" t="s">
        <v>94</v>
      </c>
      <c r="BE55" s="89" t="s">
        <v>129</v>
      </c>
      <c r="BF55" s="88">
        <v>44197</v>
      </c>
      <c r="BG55" s="88">
        <v>44926</v>
      </c>
      <c r="BH55" s="96">
        <v>0</v>
      </c>
      <c r="BI55" s="96">
        <v>0</v>
      </c>
      <c r="BJ55" s="128">
        <v>0.5</v>
      </c>
      <c r="BK55" s="128">
        <v>0.5</v>
      </c>
      <c r="BL55" s="128">
        <v>1</v>
      </c>
      <c r="BM55" s="96">
        <v>0</v>
      </c>
      <c r="BN55" s="96">
        <v>0</v>
      </c>
      <c r="BO55" s="96">
        <v>0</v>
      </c>
      <c r="BP55" s="96">
        <v>0</v>
      </c>
      <c r="BQ55" s="96">
        <v>0</v>
      </c>
      <c r="BR55" s="96">
        <v>0</v>
      </c>
      <c r="BS55" s="96">
        <v>0</v>
      </c>
      <c r="BT55" s="107"/>
      <c r="BU55" s="128"/>
      <c r="BV55" s="128">
        <v>0</v>
      </c>
      <c r="BW55" s="107">
        <v>0</v>
      </c>
      <c r="BX55" s="107">
        <v>0</v>
      </c>
      <c r="BY55" s="107">
        <v>0</v>
      </c>
      <c r="BZ55" s="129"/>
      <c r="CA55" s="129"/>
      <c r="CB55" s="129">
        <v>0</v>
      </c>
      <c r="CC55" s="129">
        <v>0</v>
      </c>
      <c r="CD55" s="100" t="s">
        <v>724</v>
      </c>
      <c r="CE55" s="100" t="s">
        <v>724</v>
      </c>
      <c r="CF55" s="100" t="s">
        <v>725</v>
      </c>
      <c r="CG55" s="104" t="s">
        <v>725</v>
      </c>
      <c r="CH55" s="100" t="s">
        <v>725</v>
      </c>
      <c r="CI55" s="101" t="s">
        <v>725</v>
      </c>
      <c r="CJ55" s="104" t="s">
        <v>1006</v>
      </c>
      <c r="CK55" s="105"/>
      <c r="CL55" s="105"/>
      <c r="CM55" s="105"/>
      <c r="CN55" s="75"/>
      <c r="CO55" s="125">
        <v>0</v>
      </c>
      <c r="CP55" s="125">
        <v>0</v>
      </c>
      <c r="CQ55" s="125">
        <v>0</v>
      </c>
      <c r="CR55" s="107" t="e">
        <f t="shared" si="20"/>
        <v>#DIV/0!</v>
      </c>
      <c r="CS55" s="415" t="e">
        <f t="shared" si="21"/>
        <v>#DIV/0!</v>
      </c>
      <c r="CT55" s="405">
        <f t="shared" si="18"/>
        <v>0</v>
      </c>
      <c r="CU55" s="406">
        <f t="shared" si="19"/>
        <v>0</v>
      </c>
      <c r="CV55" s="108"/>
      <c r="CW55" s="109"/>
      <c r="CX55" s="87"/>
      <c r="CY55" s="88">
        <v>44742</v>
      </c>
      <c r="CZ55" s="89" t="s">
        <v>221</v>
      </c>
      <c r="DA55" s="89" t="s">
        <v>705</v>
      </c>
      <c r="DB55" s="89" t="s">
        <v>721</v>
      </c>
      <c r="DC55" s="89" t="s">
        <v>128</v>
      </c>
      <c r="DD55" s="89" t="s">
        <v>124</v>
      </c>
      <c r="DE55" s="90" t="str">
        <f t="shared" si="22"/>
        <v/>
      </c>
      <c r="DF55" s="90" t="str">
        <f t="shared" si="6"/>
        <v/>
      </c>
      <c r="DG55" s="90">
        <f t="shared" si="7"/>
        <v>0</v>
      </c>
      <c r="DH55" s="90">
        <f t="shared" si="8"/>
        <v>0</v>
      </c>
      <c r="DI55" s="91"/>
      <c r="DJ55" s="90">
        <f t="shared" si="9"/>
        <v>0.88420818181818206</v>
      </c>
      <c r="DK55" s="90">
        <f t="shared" si="10"/>
        <v>0.87745715669495494</v>
      </c>
      <c r="DL55" s="90">
        <f t="shared" si="11"/>
        <v>0.61166833333333337</v>
      </c>
      <c r="DM55" s="90">
        <f t="shared" si="12"/>
        <v>0.6516683333333334</v>
      </c>
      <c r="DN55" s="90">
        <f t="shared" si="13"/>
        <v>0.50000250000000002</v>
      </c>
      <c r="DO55" s="90" t="str">
        <f t="shared" si="14"/>
        <v/>
      </c>
      <c r="DP55" s="90">
        <f t="shared" si="15"/>
        <v>0</v>
      </c>
      <c r="DQ55" s="110">
        <v>0</v>
      </c>
      <c r="EE55" s="38">
        <v>0</v>
      </c>
      <c r="EF55" s="38">
        <v>0</v>
      </c>
      <c r="EG55" s="38">
        <v>0</v>
      </c>
      <c r="EH55" s="38">
        <v>0</v>
      </c>
      <c r="EI55" s="38" t="s">
        <v>575</v>
      </c>
      <c r="EJ55" s="38" t="s">
        <v>575</v>
      </c>
      <c r="EK55" s="38" t="s">
        <v>575</v>
      </c>
    </row>
    <row r="56" spans="1:141" s="38" customFormat="1" ht="140.25" hidden="1" customHeight="1" x14ac:dyDescent="0.2">
      <c r="A56" s="171" t="s">
        <v>1</v>
      </c>
      <c r="B56" s="89" t="s">
        <v>691</v>
      </c>
      <c r="C56" s="89" t="s">
        <v>349</v>
      </c>
      <c r="D56" s="89" t="s">
        <v>86</v>
      </c>
      <c r="E56" s="89" t="s">
        <v>424</v>
      </c>
      <c r="F56" s="89" t="s">
        <v>86</v>
      </c>
      <c r="G56" s="89" t="s">
        <v>544</v>
      </c>
      <c r="H56" s="94" t="s">
        <v>205</v>
      </c>
      <c r="I56" s="94" t="s">
        <v>726</v>
      </c>
      <c r="J56" s="94" t="s">
        <v>727</v>
      </c>
      <c r="K56" s="94" t="s">
        <v>728</v>
      </c>
      <c r="L56" s="89" t="s">
        <v>128</v>
      </c>
      <c r="M56" s="89" t="s">
        <v>139</v>
      </c>
      <c r="N56" s="95" t="s">
        <v>94</v>
      </c>
      <c r="O56" s="111">
        <v>1</v>
      </c>
      <c r="P56" s="111">
        <v>1</v>
      </c>
      <c r="Q56" s="111">
        <v>1</v>
      </c>
      <c r="R56" s="111">
        <v>1</v>
      </c>
      <c r="S56" s="111">
        <v>1</v>
      </c>
      <c r="T56" s="89" t="s">
        <v>129</v>
      </c>
      <c r="U56" s="111">
        <v>1</v>
      </c>
      <c r="V56" s="111">
        <v>0.15151515151515152</v>
      </c>
      <c r="W56" s="111">
        <v>0.77499999999999991</v>
      </c>
      <c r="X56" s="206">
        <v>0.87199999999999989</v>
      </c>
      <c r="Y56" s="202">
        <v>0.98799999999999999</v>
      </c>
      <c r="Z56" s="202">
        <v>0.98799999999999999</v>
      </c>
      <c r="AA56" s="107">
        <v>1</v>
      </c>
      <c r="AB56" s="207">
        <v>0.70588235294117652</v>
      </c>
      <c r="AC56" s="207">
        <v>0.72727272727272729</v>
      </c>
      <c r="AD56" s="107">
        <v>0.94736842105263153</v>
      </c>
      <c r="AE56" s="107">
        <v>0.94736842105263153</v>
      </c>
      <c r="AF56" s="264">
        <v>0.7142857142857143</v>
      </c>
      <c r="AG56" s="107">
        <v>0.75</v>
      </c>
      <c r="AH56" s="129"/>
      <c r="AI56" s="276"/>
      <c r="AJ56" s="129">
        <v>0.73</v>
      </c>
      <c r="AK56" s="129">
        <v>0.92</v>
      </c>
      <c r="AL56" s="117" t="s">
        <v>729</v>
      </c>
      <c r="AM56" s="117" t="s">
        <v>730</v>
      </c>
      <c r="AN56" s="117" t="s">
        <v>731</v>
      </c>
      <c r="AO56" s="117" t="s">
        <v>732</v>
      </c>
      <c r="AP56" s="117" t="s">
        <v>733</v>
      </c>
      <c r="AQ56" s="101" t="s">
        <v>734</v>
      </c>
      <c r="AR56" s="117" t="s">
        <v>1007</v>
      </c>
      <c r="AS56" s="75"/>
      <c r="AT56" s="75"/>
      <c r="AU56" s="75"/>
      <c r="AV56" s="75"/>
      <c r="AW56" s="180">
        <f t="shared" si="16"/>
        <v>0.73</v>
      </c>
      <c r="AX56" s="409">
        <f t="shared" si="17"/>
        <v>0.92</v>
      </c>
      <c r="AY56" s="171" t="s">
        <v>735</v>
      </c>
      <c r="AZ56" s="173" t="s">
        <v>702</v>
      </c>
      <c r="BA56" s="174" t="s">
        <v>728</v>
      </c>
      <c r="BB56" s="103" t="s">
        <v>124</v>
      </c>
      <c r="BC56" s="103" t="s">
        <v>139</v>
      </c>
      <c r="BD56" s="103" t="s">
        <v>94</v>
      </c>
      <c r="BE56" s="89" t="s">
        <v>129</v>
      </c>
      <c r="BF56" s="88">
        <v>43466</v>
      </c>
      <c r="BG56" s="88">
        <v>44926</v>
      </c>
      <c r="BH56" s="111">
        <v>1</v>
      </c>
      <c r="BI56" s="111">
        <v>1</v>
      </c>
      <c r="BJ56" s="111">
        <v>1</v>
      </c>
      <c r="BK56" s="111">
        <v>1</v>
      </c>
      <c r="BL56" s="111">
        <v>1</v>
      </c>
      <c r="BM56" s="111">
        <v>1</v>
      </c>
      <c r="BN56" s="111">
        <v>0</v>
      </c>
      <c r="BO56" s="112">
        <v>0.78</v>
      </c>
      <c r="BP56" s="202">
        <v>0.78</v>
      </c>
      <c r="BQ56" s="202">
        <v>0.98799999999999999</v>
      </c>
      <c r="BR56" s="202">
        <v>0.98799999999999999</v>
      </c>
      <c r="BS56" s="107">
        <v>1</v>
      </c>
      <c r="BT56" s="107">
        <v>1</v>
      </c>
      <c r="BU56" s="107">
        <v>1</v>
      </c>
      <c r="BV56" s="107">
        <v>1</v>
      </c>
      <c r="BW56" s="107">
        <v>1</v>
      </c>
      <c r="BX56" s="107">
        <v>0.7142857142857143</v>
      </c>
      <c r="BY56" s="107">
        <v>0.63</v>
      </c>
      <c r="BZ56" s="129"/>
      <c r="CA56" s="129"/>
      <c r="CB56" s="129">
        <v>0.67</v>
      </c>
      <c r="CC56" s="129">
        <v>0.91</v>
      </c>
      <c r="CD56" s="100" t="s">
        <v>729</v>
      </c>
      <c r="CE56" s="100" t="s">
        <v>736</v>
      </c>
      <c r="CF56" s="100" t="s">
        <v>737</v>
      </c>
      <c r="CG56" s="104" t="s">
        <v>738</v>
      </c>
      <c r="CH56" s="100" t="s">
        <v>739</v>
      </c>
      <c r="CI56" s="101" t="s">
        <v>734</v>
      </c>
      <c r="CJ56" s="130" t="s">
        <v>1004</v>
      </c>
      <c r="CK56" s="75"/>
      <c r="CL56" s="75"/>
      <c r="CM56" s="75"/>
      <c r="CN56" s="75"/>
      <c r="CO56" s="194">
        <v>2307170600</v>
      </c>
      <c r="CP56" s="208">
        <v>1665441204</v>
      </c>
      <c r="CQ56" s="209">
        <v>735707468</v>
      </c>
      <c r="CR56" s="107">
        <f t="shared" si="20"/>
        <v>0.72185438042596417</v>
      </c>
      <c r="CS56" s="415">
        <f t="shared" si="21"/>
        <v>0.31887865942813243</v>
      </c>
      <c r="CT56" s="405">
        <f t="shared" si="18"/>
        <v>0.67</v>
      </c>
      <c r="CU56" s="406">
        <f t="shared" si="19"/>
        <v>0.91</v>
      </c>
      <c r="CV56" s="108"/>
      <c r="CW56" s="109"/>
      <c r="CX56" s="126"/>
      <c r="CY56" s="88">
        <v>44698</v>
      </c>
      <c r="CZ56" s="89" t="s">
        <v>221</v>
      </c>
      <c r="DA56" s="89" t="s">
        <v>740</v>
      </c>
      <c r="DB56" s="89" t="s">
        <v>741</v>
      </c>
      <c r="DC56" s="89" t="s">
        <v>128</v>
      </c>
      <c r="DD56" s="89" t="s">
        <v>124</v>
      </c>
      <c r="DE56" s="90" t="str">
        <f t="shared" si="22"/>
        <v/>
      </c>
      <c r="DF56" s="90">
        <f t="shared" si="6"/>
        <v>5.6153846153846151E-2</v>
      </c>
      <c r="DG56" s="90">
        <f t="shared" si="7"/>
        <v>0.67</v>
      </c>
      <c r="DH56" s="90">
        <f t="shared" si="8"/>
        <v>0.91</v>
      </c>
      <c r="DI56" s="91"/>
      <c r="DJ56" s="90">
        <f t="shared" si="9"/>
        <v>0.88420818181818206</v>
      </c>
      <c r="DK56" s="90">
        <f t="shared" si="10"/>
        <v>0.87745715669495494</v>
      </c>
      <c r="DL56" s="90">
        <f t="shared" si="11"/>
        <v>0.61166833333333337</v>
      </c>
      <c r="DM56" s="90">
        <f t="shared" si="12"/>
        <v>0.6516683333333334</v>
      </c>
      <c r="DN56" s="90">
        <f t="shared" si="13"/>
        <v>0.67</v>
      </c>
      <c r="DO56" s="90">
        <f t="shared" si="14"/>
        <v>0.73</v>
      </c>
      <c r="DP56" s="90">
        <f t="shared" si="15"/>
        <v>0.67</v>
      </c>
      <c r="DQ56" s="110">
        <v>0</v>
      </c>
      <c r="EE56" s="38">
        <v>0</v>
      </c>
      <c r="EF56" s="38">
        <v>0</v>
      </c>
      <c r="EG56" s="38">
        <v>0</v>
      </c>
      <c r="EH56" s="38">
        <v>0</v>
      </c>
      <c r="EI56" s="38" t="s">
        <v>575</v>
      </c>
      <c r="EJ56" s="38" t="s">
        <v>575</v>
      </c>
      <c r="EK56" s="38" t="s">
        <v>575</v>
      </c>
    </row>
    <row r="57" spans="1:141" s="38" customFormat="1" ht="147.75" hidden="1" customHeight="1" x14ac:dyDescent="0.2">
      <c r="A57" s="171" t="s">
        <v>1</v>
      </c>
      <c r="B57" s="89" t="s">
        <v>691</v>
      </c>
      <c r="C57" s="89" t="s">
        <v>349</v>
      </c>
      <c r="D57" s="89" t="s">
        <v>86</v>
      </c>
      <c r="E57" s="89" t="s">
        <v>424</v>
      </c>
      <c r="F57" s="89" t="s">
        <v>86</v>
      </c>
      <c r="G57" s="89" t="s">
        <v>544</v>
      </c>
      <c r="H57" s="94" t="s">
        <v>205</v>
      </c>
      <c r="I57" s="94" t="s">
        <v>742</v>
      </c>
      <c r="J57" s="94" t="s">
        <v>743</v>
      </c>
      <c r="K57" s="94" t="s">
        <v>744</v>
      </c>
      <c r="L57" s="89" t="s">
        <v>187</v>
      </c>
      <c r="M57" s="160" t="s">
        <v>139</v>
      </c>
      <c r="N57" s="95" t="s">
        <v>94</v>
      </c>
      <c r="O57" s="111">
        <v>1</v>
      </c>
      <c r="P57" s="111">
        <v>1</v>
      </c>
      <c r="Q57" s="111">
        <v>1</v>
      </c>
      <c r="R57" s="111">
        <v>1</v>
      </c>
      <c r="S57" s="111">
        <v>1</v>
      </c>
      <c r="T57" s="89" t="s">
        <v>129</v>
      </c>
      <c r="U57" s="111">
        <v>1</v>
      </c>
      <c r="V57" s="111">
        <v>1</v>
      </c>
      <c r="W57" s="111">
        <v>1</v>
      </c>
      <c r="X57" s="206">
        <v>1</v>
      </c>
      <c r="Y57" s="206">
        <v>1</v>
      </c>
      <c r="Z57" s="206">
        <v>1</v>
      </c>
      <c r="AA57" s="107">
        <v>1</v>
      </c>
      <c r="AB57" s="107">
        <v>1</v>
      </c>
      <c r="AC57" s="107">
        <v>1</v>
      </c>
      <c r="AD57" s="107">
        <v>1</v>
      </c>
      <c r="AE57" s="107">
        <v>1</v>
      </c>
      <c r="AF57" s="264">
        <v>1</v>
      </c>
      <c r="AG57" s="107">
        <v>1</v>
      </c>
      <c r="AH57" s="129"/>
      <c r="AI57" s="276"/>
      <c r="AJ57" s="129">
        <v>1</v>
      </c>
      <c r="AK57" s="129">
        <v>1</v>
      </c>
      <c r="AL57" s="117" t="s">
        <v>745</v>
      </c>
      <c r="AM57" s="117" t="s">
        <v>746</v>
      </c>
      <c r="AN57" s="117" t="s">
        <v>747</v>
      </c>
      <c r="AO57" s="117" t="s">
        <v>748</v>
      </c>
      <c r="AP57" s="117" t="s">
        <v>749</v>
      </c>
      <c r="AQ57" s="296" t="s">
        <v>750</v>
      </c>
      <c r="AR57" s="391" t="s">
        <v>1008</v>
      </c>
      <c r="AS57" s="210"/>
      <c r="AT57" s="210"/>
      <c r="AU57" s="210"/>
      <c r="AV57" s="75"/>
      <c r="AW57" s="180">
        <f t="shared" si="16"/>
        <v>1</v>
      </c>
      <c r="AX57" s="409">
        <f t="shared" si="17"/>
        <v>1</v>
      </c>
      <c r="AY57" s="171" t="s">
        <v>751</v>
      </c>
      <c r="AZ57" s="173" t="s">
        <v>743</v>
      </c>
      <c r="BA57" s="174" t="s">
        <v>752</v>
      </c>
      <c r="BB57" s="103" t="s">
        <v>105</v>
      </c>
      <c r="BC57" s="103" t="s">
        <v>139</v>
      </c>
      <c r="BD57" s="103" t="s">
        <v>94</v>
      </c>
      <c r="BE57" s="89" t="s">
        <v>129</v>
      </c>
      <c r="BF57" s="211">
        <v>43466</v>
      </c>
      <c r="BG57" s="211">
        <v>44926</v>
      </c>
      <c r="BH57" s="111">
        <v>1</v>
      </c>
      <c r="BI57" s="111">
        <v>1</v>
      </c>
      <c r="BJ57" s="111">
        <v>1</v>
      </c>
      <c r="BK57" s="111">
        <v>1</v>
      </c>
      <c r="BL57" s="111">
        <v>1</v>
      </c>
      <c r="BM57" s="111">
        <v>1</v>
      </c>
      <c r="BN57" s="111">
        <v>1</v>
      </c>
      <c r="BO57" s="111">
        <v>1</v>
      </c>
      <c r="BP57" s="111">
        <v>1</v>
      </c>
      <c r="BQ57" s="111">
        <v>1</v>
      </c>
      <c r="BR57" s="111">
        <v>1</v>
      </c>
      <c r="BS57" s="107">
        <v>1</v>
      </c>
      <c r="BT57" s="107">
        <v>1</v>
      </c>
      <c r="BU57" s="107">
        <v>1</v>
      </c>
      <c r="BV57" s="107">
        <v>1</v>
      </c>
      <c r="BW57" s="107">
        <v>1</v>
      </c>
      <c r="BX57" s="107">
        <v>1</v>
      </c>
      <c r="BY57" s="107">
        <v>1</v>
      </c>
      <c r="BZ57" s="129"/>
      <c r="CA57" s="129"/>
      <c r="CB57" s="129">
        <v>1</v>
      </c>
      <c r="CC57" s="129">
        <v>1</v>
      </c>
      <c r="CD57" s="100" t="s">
        <v>745</v>
      </c>
      <c r="CE57" s="100" t="s">
        <v>746</v>
      </c>
      <c r="CF57" s="117" t="s">
        <v>747</v>
      </c>
      <c r="CG57" s="104" t="s">
        <v>748</v>
      </c>
      <c r="CH57" s="100" t="s">
        <v>749</v>
      </c>
      <c r="CI57" s="296" t="s">
        <v>750</v>
      </c>
      <c r="CJ57" s="390" t="s">
        <v>1008</v>
      </c>
      <c r="CK57" s="210"/>
      <c r="CL57" s="210"/>
      <c r="CM57" s="210"/>
      <c r="CN57" s="75"/>
      <c r="CO57" s="189">
        <v>490000000</v>
      </c>
      <c r="CP57" s="189">
        <v>309051302</v>
      </c>
      <c r="CQ57" s="189">
        <v>165850378</v>
      </c>
      <c r="CR57" s="107">
        <f t="shared" si="20"/>
        <v>0.63071694285714286</v>
      </c>
      <c r="CS57" s="415">
        <f t="shared" si="21"/>
        <v>0.33847015918367346</v>
      </c>
      <c r="CT57" s="405">
        <f t="shared" si="18"/>
        <v>1</v>
      </c>
      <c r="CU57" s="406">
        <f t="shared" si="19"/>
        <v>1</v>
      </c>
      <c r="CV57" s="184"/>
      <c r="CW57" s="185"/>
      <c r="CX57" s="126"/>
      <c r="CY57" s="88">
        <v>44699</v>
      </c>
      <c r="CZ57" s="89" t="s">
        <v>221</v>
      </c>
      <c r="DA57" s="89" t="s">
        <v>753</v>
      </c>
      <c r="DB57" s="89" t="s">
        <v>754</v>
      </c>
      <c r="DC57" s="89" t="s">
        <v>187</v>
      </c>
      <c r="DD57" s="89" t="s">
        <v>105</v>
      </c>
      <c r="DE57" s="90" t="str">
        <f t="shared" si="22"/>
        <v/>
      </c>
      <c r="DF57" s="90">
        <f t="shared" si="6"/>
        <v>7.6923076923076927E-2</v>
      </c>
      <c r="DG57" s="90">
        <f t="shared" si="7"/>
        <v>1</v>
      </c>
      <c r="DH57" s="90">
        <f t="shared" si="8"/>
        <v>1</v>
      </c>
      <c r="DI57" s="91"/>
      <c r="DJ57" s="90">
        <f t="shared" si="9"/>
        <v>0.88420818181818206</v>
      </c>
      <c r="DK57" s="90">
        <f t="shared" si="10"/>
        <v>0.87745715669495494</v>
      </c>
      <c r="DL57" s="90">
        <f t="shared" si="11"/>
        <v>0.61166833333333337</v>
      </c>
      <c r="DM57" s="90">
        <f t="shared" si="12"/>
        <v>0.6516683333333334</v>
      </c>
      <c r="DN57" s="90">
        <f t="shared" si="13"/>
        <v>1</v>
      </c>
      <c r="DO57" s="90">
        <f t="shared" si="14"/>
        <v>1</v>
      </c>
      <c r="DP57" s="90">
        <f t="shared" si="15"/>
        <v>1</v>
      </c>
      <c r="DQ57" s="110">
        <v>1</v>
      </c>
      <c r="EE57" s="38">
        <v>0</v>
      </c>
      <c r="EF57" s="38">
        <v>0</v>
      </c>
      <c r="EG57" s="38">
        <v>0</v>
      </c>
      <c r="EH57" s="38">
        <v>0</v>
      </c>
      <c r="EI57" s="38" t="s">
        <v>575</v>
      </c>
      <c r="EJ57" s="38" t="s">
        <v>575</v>
      </c>
      <c r="EK57" s="38" t="s">
        <v>575</v>
      </c>
    </row>
    <row r="58" spans="1:141" s="38" customFormat="1" ht="86.1" hidden="1" customHeight="1" x14ac:dyDescent="0.2">
      <c r="A58" s="171" t="s">
        <v>1</v>
      </c>
      <c r="B58" s="89" t="s">
        <v>755</v>
      </c>
      <c r="C58" s="89" t="s">
        <v>756</v>
      </c>
      <c r="D58" s="89" t="s">
        <v>86</v>
      </c>
      <c r="E58" s="89" t="s">
        <v>350</v>
      </c>
      <c r="F58" s="89" t="s">
        <v>86</v>
      </c>
      <c r="G58" s="89" t="s">
        <v>757</v>
      </c>
      <c r="H58" s="136" t="s">
        <v>758</v>
      </c>
      <c r="I58" s="94" t="s">
        <v>759</v>
      </c>
      <c r="J58" s="94" t="s">
        <v>760</v>
      </c>
      <c r="K58" s="94" t="s">
        <v>761</v>
      </c>
      <c r="L58" s="89" t="s">
        <v>128</v>
      </c>
      <c r="M58" s="160" t="s">
        <v>93</v>
      </c>
      <c r="N58" s="137">
        <v>800</v>
      </c>
      <c r="O58" s="137">
        <v>1884</v>
      </c>
      <c r="P58" s="137">
        <v>2224</v>
      </c>
      <c r="Q58" s="137">
        <v>2224</v>
      </c>
      <c r="R58" s="137">
        <v>2225</v>
      </c>
      <c r="S58" s="137">
        <v>8557</v>
      </c>
      <c r="T58" s="89" t="s">
        <v>95</v>
      </c>
      <c r="U58" s="95">
        <v>1884</v>
      </c>
      <c r="V58" s="95">
        <v>200</v>
      </c>
      <c r="W58" s="95">
        <v>698</v>
      </c>
      <c r="X58" s="95">
        <v>2403</v>
      </c>
      <c r="Y58" s="95">
        <v>2064</v>
      </c>
      <c r="Z58" s="95">
        <v>5365</v>
      </c>
      <c r="AA58" s="95">
        <v>69</v>
      </c>
      <c r="AB58" s="124">
        <v>746</v>
      </c>
      <c r="AC58" s="124">
        <v>283</v>
      </c>
      <c r="AD58" s="95">
        <v>2165</v>
      </c>
      <c r="AE58" s="95">
        <v>3263</v>
      </c>
      <c r="AF58" s="270">
        <v>1169</v>
      </c>
      <c r="AG58" s="95">
        <v>2057</v>
      </c>
      <c r="AH58" s="151"/>
      <c r="AI58" s="289"/>
      <c r="AJ58" s="151">
        <v>3226</v>
      </c>
      <c r="AK58" s="71">
        <v>13738</v>
      </c>
      <c r="AL58" s="117" t="s">
        <v>762</v>
      </c>
      <c r="AM58" s="117" t="s">
        <v>763</v>
      </c>
      <c r="AN58" s="117" t="s">
        <v>764</v>
      </c>
      <c r="AO58" s="117" t="s">
        <v>765</v>
      </c>
      <c r="AP58" s="117" t="s">
        <v>766</v>
      </c>
      <c r="AQ58" s="101" t="s">
        <v>767</v>
      </c>
      <c r="AR58" s="117" t="s">
        <v>1023</v>
      </c>
      <c r="AS58" s="75"/>
      <c r="AT58" s="75"/>
      <c r="AU58" s="75"/>
      <c r="AV58" s="75"/>
      <c r="AW58" s="180">
        <f t="shared" si="16"/>
        <v>1.0000100000000001</v>
      </c>
      <c r="AX58" s="409">
        <f t="shared" si="17"/>
        <v>1.0000100000000001</v>
      </c>
      <c r="AY58" s="171" t="s">
        <v>768</v>
      </c>
      <c r="AZ58" s="173" t="s">
        <v>769</v>
      </c>
      <c r="BA58" s="174" t="s">
        <v>770</v>
      </c>
      <c r="BB58" s="103" t="s">
        <v>124</v>
      </c>
      <c r="BC58" s="103" t="s">
        <v>93</v>
      </c>
      <c r="BD58" s="212">
        <v>607</v>
      </c>
      <c r="BE58" s="95" t="s">
        <v>95</v>
      </c>
      <c r="BF58" s="213">
        <v>43466</v>
      </c>
      <c r="BG58" s="213">
        <v>44926</v>
      </c>
      <c r="BH58" s="95">
        <v>607</v>
      </c>
      <c r="BI58" s="95">
        <v>650</v>
      </c>
      <c r="BJ58" s="95">
        <v>650</v>
      </c>
      <c r="BK58" s="95">
        <v>650</v>
      </c>
      <c r="BL58" s="95">
        <v>2557</v>
      </c>
      <c r="BM58" s="95">
        <v>607</v>
      </c>
      <c r="BN58" s="96">
        <v>0</v>
      </c>
      <c r="BO58" s="96">
        <v>0</v>
      </c>
      <c r="BP58" s="96">
        <v>0</v>
      </c>
      <c r="BQ58" s="95">
        <v>608</v>
      </c>
      <c r="BR58" s="95">
        <v>608</v>
      </c>
      <c r="BS58" s="95">
        <v>0</v>
      </c>
      <c r="BT58" s="124">
        <v>0</v>
      </c>
      <c r="BU58" s="95">
        <v>0</v>
      </c>
      <c r="BV58" s="95">
        <v>573</v>
      </c>
      <c r="BW58" s="124">
        <v>573</v>
      </c>
      <c r="BX58" s="124" t="s">
        <v>94</v>
      </c>
      <c r="BY58" s="124" t="s">
        <v>94</v>
      </c>
      <c r="BZ58" s="71"/>
      <c r="CA58" s="71"/>
      <c r="CB58" s="71" t="s">
        <v>94</v>
      </c>
      <c r="CC58" s="71">
        <v>1788</v>
      </c>
      <c r="CD58" s="100" t="s">
        <v>771</v>
      </c>
      <c r="CE58" s="117" t="s">
        <v>772</v>
      </c>
      <c r="CF58" s="117" t="s">
        <v>773</v>
      </c>
      <c r="CG58" s="104" t="s">
        <v>774</v>
      </c>
      <c r="CH58" s="100" t="s">
        <v>775</v>
      </c>
      <c r="CI58" s="101" t="s">
        <v>776</v>
      </c>
      <c r="CJ58" s="130" t="s">
        <v>1024</v>
      </c>
      <c r="CK58" s="75"/>
      <c r="CL58" s="75"/>
      <c r="CM58" s="75"/>
      <c r="CN58" s="75"/>
      <c r="CO58" s="125">
        <v>59377659333</v>
      </c>
      <c r="CP58" s="214">
        <v>46377659333</v>
      </c>
      <c r="CQ58" s="214">
        <v>20119946700</v>
      </c>
      <c r="CR58" s="107">
        <f t="shared" si="20"/>
        <v>0.78106243752227089</v>
      </c>
      <c r="CS58" s="415">
        <f t="shared" si="21"/>
        <v>0.33884708366767913</v>
      </c>
      <c r="CT58" s="405" t="str">
        <f>+IFERROR(IF(AY58=AY57,"No requiere reporte",IF(OR(BK58=0,BK58=""),"No aplica, no hay meta",IF(CB58="N/A","No aplica",IF(CB58="","No se reportó avance",IF(OR(AND(BC58="Capacidad",OR(BD58="",BD58=0,BD58="N/A")),AND(BC58="Reducción",OR(BD58="",BD58=0,BD58="N/A"))),"Se requiere valor de línea base para este tipo de acumulación",IF(OR(AND(BC58="Flujo",OR(BD58&lt;&gt;"",BD58&lt;&gt;0,BD58&lt;&gt;"N/A"),CB58="N/A"),AND(BC58="Mantenimiento",OR(BD58&lt;&gt;"",BD58&lt;&gt;0,BD58&lt;&gt;"N/A"),CB58="N/A")),"No aplica",IF(BC58="Flujo",IF(CB58/BK58&gt;1,1.00001,CB58/BK58),IF(BC58="Mantenimiento",IF(CB58/BK58&gt;1,1.00001,CB58/BK58),IF(BC58="Acumulado",IF((CB58)/BK58&gt;1,1.00001,(CB58)/BK58),IF(BC58="Capacidad",IF(((CB58-BD58)/(BK58-BD58))&gt;1,1.00001,((CB58-BD58)/(BK58-BD58))),IF(BC58="Reducción",IF(((BD58-CB58)/(BD58-BK58))&gt;1,1.00001,((BD58-CB58)/(BD58-BK58))),"Revisar acumulación"))))))))))),"Revisar fórmula")</f>
        <v>No aplica</v>
      </c>
      <c r="CU58" s="406">
        <f>+IFERROR(IF(AY58=AY57,"No requiere reporte",IF(OR(BL58=0,BL58=""),"No aplica, no hay meta",IF(CC58="","No se reportó avance",IF(OR(AND(BC58="Capacidad",OR(BD58="",BD58=0,BD58="N/A")),AND(BC58="Reducción",OR(BD58="",BD58=0,BD58="N/A"))),"Se requiere valor de línea base para este tipo de acumulación",IF(OR(AND(BC58="Flujo",OR(BD58&lt;&gt;"",BD58&lt;&gt;0,BD58&lt;&gt;"N/A"),CC58="N/A"),AND(BC58="Mantenimiento",OR(BD58&lt;&gt;"",BD58&lt;&gt;0,BD58&lt;&gt;"N/A"),CC58="N/A")),"No aplica",IF(BC58="Flujo",IF(CC58/BL58&gt;1,1.00001,CC58/BL58),IF(BC58="Mantenimiento",IF(CC58/BL58&gt;1,1.00001,CC58/BL58),IF(BC58="Acumulado",IF((CC58)/BL58&gt;1,1.00001,(CC58)/BL58),IF(BC58="Capacidad",IF(((CC58-BD58)/(BL58-BD58))&gt;1,1.00001,((CC58-BD58)/(BL58-BD58))),IF(BC58="Reducción",IF(((BD58-CC58)/(BD58-BL58))&gt;1,1.00001,((BD58-CC58)/(BD58-BL58))),"Revisar acumulación")))))))))),"Revisar fórmula")</f>
        <v>0.69925694172858821</v>
      </c>
      <c r="CV58" s="184"/>
      <c r="CW58" s="185"/>
      <c r="CX58" s="126"/>
      <c r="CY58" s="88">
        <v>44742</v>
      </c>
      <c r="CZ58" s="89" t="s">
        <v>777</v>
      </c>
      <c r="DA58" s="89" t="s">
        <v>778</v>
      </c>
      <c r="DB58" s="89" t="s">
        <v>779</v>
      </c>
      <c r="DC58" s="89" t="s">
        <v>128</v>
      </c>
      <c r="DD58" s="89" t="s">
        <v>124</v>
      </c>
      <c r="DE58" s="90">
        <f t="shared" si="22"/>
        <v>3.0303333333333335E-2</v>
      </c>
      <c r="DF58" s="90">
        <f t="shared" si="6"/>
        <v>0.12500125000000001</v>
      </c>
      <c r="DG58" s="90">
        <f t="shared" si="7"/>
        <v>0</v>
      </c>
      <c r="DH58" s="90">
        <f t="shared" si="8"/>
        <v>0.34962847086429411</v>
      </c>
      <c r="DI58" s="91"/>
      <c r="DJ58" s="90">
        <f t="shared" si="9"/>
        <v>0.88420818181818206</v>
      </c>
      <c r="DK58" s="90">
        <f t="shared" si="10"/>
        <v>0.87745715669495494</v>
      </c>
      <c r="DL58" s="90" t="str">
        <f t="shared" si="11"/>
        <v/>
      </c>
      <c r="DM58" s="90">
        <f t="shared" si="12"/>
        <v>0.96240836771607352</v>
      </c>
      <c r="DN58" s="90" t="str">
        <f t="shared" si="13"/>
        <v/>
      </c>
      <c r="DO58" s="90">
        <f t="shared" si="14"/>
        <v>1.0000100000000001</v>
      </c>
      <c r="DP58" s="90" t="str">
        <f t="shared" si="15"/>
        <v/>
      </c>
      <c r="DQ58" s="110">
        <v>0</v>
      </c>
      <c r="EE58" s="38">
        <v>0</v>
      </c>
      <c r="EF58" s="38">
        <v>0</v>
      </c>
      <c r="EG58" s="38">
        <v>0</v>
      </c>
      <c r="EH58" s="38">
        <v>0</v>
      </c>
      <c r="EI58" s="38" t="s">
        <v>575</v>
      </c>
      <c r="EJ58" s="38" t="s">
        <v>575</v>
      </c>
      <c r="EK58" s="38" t="s">
        <v>575</v>
      </c>
    </row>
    <row r="59" spans="1:141" s="38" customFormat="1" ht="86.1" hidden="1" customHeight="1" x14ac:dyDescent="0.2">
      <c r="A59" s="171" t="s">
        <v>1</v>
      </c>
      <c r="B59" s="89" t="s">
        <v>755</v>
      </c>
      <c r="C59" s="89" t="s">
        <v>756</v>
      </c>
      <c r="D59" s="89" t="s">
        <v>86</v>
      </c>
      <c r="E59" s="89" t="s">
        <v>350</v>
      </c>
      <c r="F59" s="89" t="s">
        <v>86</v>
      </c>
      <c r="G59" s="89" t="s">
        <v>757</v>
      </c>
      <c r="H59" s="136" t="s">
        <v>758</v>
      </c>
      <c r="I59" s="94" t="s">
        <v>759</v>
      </c>
      <c r="J59" s="94" t="s">
        <v>760</v>
      </c>
      <c r="K59" s="94" t="s">
        <v>761</v>
      </c>
      <c r="L59" s="89" t="s">
        <v>128</v>
      </c>
      <c r="M59" s="160" t="s">
        <v>93</v>
      </c>
      <c r="N59" s="137">
        <v>800</v>
      </c>
      <c r="O59" s="137">
        <v>1884</v>
      </c>
      <c r="P59" s="137">
        <v>2224</v>
      </c>
      <c r="Q59" s="137">
        <v>2224</v>
      </c>
      <c r="R59" s="137">
        <v>2225</v>
      </c>
      <c r="S59" s="137">
        <v>8557</v>
      </c>
      <c r="T59" s="89" t="s">
        <v>95</v>
      </c>
      <c r="U59" s="96"/>
      <c r="V59" s="96"/>
      <c r="W59" s="96"/>
      <c r="X59" s="96"/>
      <c r="Y59" s="96"/>
      <c r="Z59" s="96"/>
      <c r="AA59" s="95"/>
      <c r="AB59" s="124"/>
      <c r="AC59" s="95"/>
      <c r="AD59" s="95"/>
      <c r="AE59" s="124"/>
      <c r="AF59" s="99"/>
      <c r="AG59" s="99"/>
      <c r="AH59" s="124"/>
      <c r="AI59" s="124"/>
      <c r="AJ59" s="124"/>
      <c r="AK59" s="124"/>
      <c r="AL59" s="117"/>
      <c r="AM59" s="117"/>
      <c r="AN59" s="117"/>
      <c r="AO59" s="117"/>
      <c r="AP59" s="117"/>
      <c r="AQ59" s="101"/>
      <c r="AR59" s="101"/>
      <c r="AS59" s="101"/>
      <c r="AT59" s="101"/>
      <c r="AU59" s="101"/>
      <c r="AV59" s="101"/>
      <c r="AW59" s="180" t="str">
        <f t="shared" si="16"/>
        <v>No requiere reporte</v>
      </c>
      <c r="AX59" s="410" t="str">
        <f t="shared" si="17"/>
        <v>No requiere reporte</v>
      </c>
      <c r="AY59" s="171" t="s">
        <v>780</v>
      </c>
      <c r="AZ59" s="173" t="s">
        <v>781</v>
      </c>
      <c r="BA59" s="174" t="s">
        <v>782</v>
      </c>
      <c r="BB59" s="103" t="s">
        <v>124</v>
      </c>
      <c r="BC59" s="103" t="s">
        <v>93</v>
      </c>
      <c r="BD59" s="215">
        <v>800</v>
      </c>
      <c r="BE59" s="89" t="s">
        <v>95</v>
      </c>
      <c r="BF59" s="213">
        <v>43466</v>
      </c>
      <c r="BG59" s="213">
        <v>44926</v>
      </c>
      <c r="BH59" s="95">
        <v>1277</v>
      </c>
      <c r="BI59" s="95">
        <v>1574</v>
      </c>
      <c r="BJ59" s="95">
        <v>1574</v>
      </c>
      <c r="BK59" s="95">
        <v>1575</v>
      </c>
      <c r="BL59" s="95">
        <v>6000</v>
      </c>
      <c r="BM59" s="95">
        <v>1277</v>
      </c>
      <c r="BN59" s="95">
        <v>280</v>
      </c>
      <c r="BO59" s="95">
        <v>745</v>
      </c>
      <c r="BP59" s="95">
        <v>2511</v>
      </c>
      <c r="BQ59" s="95">
        <v>1450</v>
      </c>
      <c r="BR59" s="95">
        <v>4986</v>
      </c>
      <c r="BS59" s="95">
        <v>171</v>
      </c>
      <c r="BT59" s="124">
        <v>764</v>
      </c>
      <c r="BU59" s="95">
        <v>399</v>
      </c>
      <c r="BV59" s="95">
        <v>1639</v>
      </c>
      <c r="BW59" s="95">
        <v>2973</v>
      </c>
      <c r="BX59" s="95">
        <v>1177</v>
      </c>
      <c r="BY59" s="95">
        <v>2070</v>
      </c>
      <c r="BZ59" s="151"/>
      <c r="CA59" s="151"/>
      <c r="CB59" s="151">
        <v>3247</v>
      </c>
      <c r="CC59" s="151">
        <v>12483</v>
      </c>
      <c r="CD59" s="100" t="s">
        <v>783</v>
      </c>
      <c r="CE59" s="117" t="s">
        <v>784</v>
      </c>
      <c r="CF59" s="117" t="s">
        <v>785</v>
      </c>
      <c r="CG59" s="104" t="s">
        <v>786</v>
      </c>
      <c r="CH59" s="100" t="s">
        <v>787</v>
      </c>
      <c r="CI59" s="101" t="s">
        <v>788</v>
      </c>
      <c r="CJ59" s="130" t="s">
        <v>1025</v>
      </c>
      <c r="CK59" s="75"/>
      <c r="CL59" s="75"/>
      <c r="CM59" s="75"/>
      <c r="CN59" s="75"/>
      <c r="CO59" s="125">
        <v>5011074949</v>
      </c>
      <c r="CP59" s="214">
        <v>4597739721</v>
      </c>
      <c r="CQ59" s="214">
        <v>1619470863</v>
      </c>
      <c r="CR59" s="107">
        <f t="shared" si="20"/>
        <v>0.9175156563797785</v>
      </c>
      <c r="CS59" s="415">
        <f t="shared" si="21"/>
        <v>0.32317833588243944</v>
      </c>
      <c r="CT59" s="405">
        <f t="shared" si="18"/>
        <v>1.0000100000000001</v>
      </c>
      <c r="CU59" s="406">
        <f t="shared" si="19"/>
        <v>1.0000100000000001</v>
      </c>
      <c r="CV59" s="184"/>
      <c r="CW59" s="185"/>
      <c r="CX59" s="87"/>
      <c r="CY59" s="88">
        <v>44742</v>
      </c>
      <c r="CZ59" s="89" t="s">
        <v>777</v>
      </c>
      <c r="DA59" s="89" t="s">
        <v>778</v>
      </c>
      <c r="DB59" s="89" t="s">
        <v>789</v>
      </c>
      <c r="DC59" s="89" t="s">
        <v>128</v>
      </c>
      <c r="DD59" s="89" t="s">
        <v>124</v>
      </c>
      <c r="DE59" s="90" t="str">
        <f t="shared" si="22"/>
        <v/>
      </c>
      <c r="DF59" s="90" t="str">
        <f t="shared" si="6"/>
        <v/>
      </c>
      <c r="DG59" s="90">
        <f t="shared" si="7"/>
        <v>0.50000500000000003</v>
      </c>
      <c r="DH59" s="90">
        <f t="shared" si="8"/>
        <v>0.50000500000000003</v>
      </c>
      <c r="DI59" s="91"/>
      <c r="DJ59" s="90">
        <f t="shared" si="9"/>
        <v>0.88420818181818206</v>
      </c>
      <c r="DK59" s="90">
        <f t="shared" si="10"/>
        <v>0.87745715669495494</v>
      </c>
      <c r="DL59" s="90">
        <f t="shared" si="11"/>
        <v>1.0000100000000001</v>
      </c>
      <c r="DM59" s="90">
        <f t="shared" si="12"/>
        <v>0.96240836771607352</v>
      </c>
      <c r="DN59" s="90">
        <f t="shared" si="13"/>
        <v>1.0000100000000001</v>
      </c>
      <c r="DO59" s="90" t="str">
        <f t="shared" si="14"/>
        <v/>
      </c>
      <c r="DP59" s="90">
        <f t="shared" si="15"/>
        <v>1.0000100000000001</v>
      </c>
      <c r="DQ59" s="110">
        <v>1.0000100000000001</v>
      </c>
      <c r="EE59" s="38">
        <v>0</v>
      </c>
      <c r="EF59" s="38">
        <v>0</v>
      </c>
      <c r="EG59" s="38">
        <v>0</v>
      </c>
      <c r="EH59" s="38">
        <v>0</v>
      </c>
      <c r="EI59" s="38" t="s">
        <v>575</v>
      </c>
      <c r="EJ59" s="38" t="s">
        <v>575</v>
      </c>
      <c r="EK59" s="38" t="s">
        <v>575</v>
      </c>
    </row>
    <row r="60" spans="1:141" s="38" customFormat="1" ht="271.5" hidden="1" customHeight="1" x14ac:dyDescent="0.2">
      <c r="A60" s="171" t="s">
        <v>1</v>
      </c>
      <c r="B60" s="89" t="s">
        <v>790</v>
      </c>
      <c r="C60" s="89" t="s">
        <v>349</v>
      </c>
      <c r="D60" s="89" t="s">
        <v>86</v>
      </c>
      <c r="E60" s="89" t="s">
        <v>424</v>
      </c>
      <c r="F60" s="89" t="s">
        <v>86</v>
      </c>
      <c r="G60" s="89" t="s">
        <v>544</v>
      </c>
      <c r="H60" s="136" t="s">
        <v>758</v>
      </c>
      <c r="I60" s="94" t="s">
        <v>791</v>
      </c>
      <c r="J60" s="94" t="s">
        <v>792</v>
      </c>
      <c r="K60" s="94" t="s">
        <v>793</v>
      </c>
      <c r="L60" s="89" t="s">
        <v>187</v>
      </c>
      <c r="M60" s="160" t="s">
        <v>355</v>
      </c>
      <c r="N60" s="95" t="s">
        <v>94</v>
      </c>
      <c r="O60" s="111">
        <v>0</v>
      </c>
      <c r="P60" s="111">
        <v>0.7</v>
      </c>
      <c r="Q60" s="111">
        <v>0.5</v>
      </c>
      <c r="R60" s="111">
        <v>0.5</v>
      </c>
      <c r="S60" s="111">
        <v>0.5</v>
      </c>
      <c r="T60" s="89" t="s">
        <v>129</v>
      </c>
      <c r="U60" s="111">
        <v>0</v>
      </c>
      <c r="V60" s="111">
        <v>0</v>
      </c>
      <c r="W60" s="111">
        <v>0</v>
      </c>
      <c r="X60" s="111">
        <v>0</v>
      </c>
      <c r="Y60" s="112">
        <v>0.52</v>
      </c>
      <c r="Z60" s="112">
        <v>0.52</v>
      </c>
      <c r="AA60" s="112">
        <v>0</v>
      </c>
      <c r="AB60" s="140">
        <v>0.45370370370370372</v>
      </c>
      <c r="AC60" s="140" t="s">
        <v>94</v>
      </c>
      <c r="AD60" s="112">
        <v>0.9555555555555556</v>
      </c>
      <c r="AE60" s="112">
        <v>0.9555555555555556</v>
      </c>
      <c r="AF60" s="271" t="s">
        <v>94</v>
      </c>
      <c r="AG60" s="112">
        <v>1.143</v>
      </c>
      <c r="AH60" s="192"/>
      <c r="AI60" s="290"/>
      <c r="AJ60" s="192">
        <v>1.143</v>
      </c>
      <c r="AK60" s="192">
        <v>0.9555555555555556</v>
      </c>
      <c r="AL60" s="117" t="s">
        <v>794</v>
      </c>
      <c r="AM60" s="117" t="s">
        <v>795</v>
      </c>
      <c r="AN60" s="117" t="s">
        <v>796</v>
      </c>
      <c r="AO60" s="117" t="s">
        <v>797</v>
      </c>
      <c r="AP60" s="117" t="s">
        <v>797</v>
      </c>
      <c r="AQ60" s="101" t="s">
        <v>798</v>
      </c>
      <c r="AR60" s="117" t="s">
        <v>1009</v>
      </c>
      <c r="AS60" s="75"/>
      <c r="AT60" s="75"/>
      <c r="AU60" s="75"/>
      <c r="AV60" s="75"/>
      <c r="AW60" s="180">
        <f t="shared" si="16"/>
        <v>1.0000100000000001</v>
      </c>
      <c r="AX60" s="409">
        <f t="shared" si="17"/>
        <v>1.0000100000000001</v>
      </c>
      <c r="AY60" s="171" t="s">
        <v>799</v>
      </c>
      <c r="AZ60" s="173" t="s">
        <v>800</v>
      </c>
      <c r="BA60" s="174" t="s">
        <v>801</v>
      </c>
      <c r="BB60" s="103" t="s">
        <v>105</v>
      </c>
      <c r="BC60" s="103" t="s">
        <v>139</v>
      </c>
      <c r="BD60" s="216">
        <v>0.25</v>
      </c>
      <c r="BE60" s="89" t="s">
        <v>129</v>
      </c>
      <c r="BF60" s="88">
        <v>43466</v>
      </c>
      <c r="BG60" s="88">
        <v>44926</v>
      </c>
      <c r="BH60" s="111">
        <v>0</v>
      </c>
      <c r="BI60" s="111">
        <v>1</v>
      </c>
      <c r="BJ60" s="111">
        <v>1</v>
      </c>
      <c r="BK60" s="111">
        <v>1</v>
      </c>
      <c r="BL60" s="111">
        <v>1</v>
      </c>
      <c r="BM60" s="111">
        <v>0</v>
      </c>
      <c r="BN60" s="111">
        <v>1</v>
      </c>
      <c r="BO60" s="111">
        <v>1</v>
      </c>
      <c r="BP60" s="111">
        <v>1</v>
      </c>
      <c r="BQ60" s="111">
        <v>1</v>
      </c>
      <c r="BR60" s="111">
        <v>1</v>
      </c>
      <c r="BS60" s="111">
        <v>1</v>
      </c>
      <c r="BT60" s="107">
        <v>1</v>
      </c>
      <c r="BU60" s="111">
        <v>1</v>
      </c>
      <c r="BV60" s="111">
        <v>1</v>
      </c>
      <c r="BW60" s="107">
        <v>1</v>
      </c>
      <c r="BX60" s="107">
        <v>1</v>
      </c>
      <c r="BY60" s="107">
        <v>1</v>
      </c>
      <c r="BZ60" s="129"/>
      <c r="CA60" s="129"/>
      <c r="CB60" s="129">
        <v>1</v>
      </c>
      <c r="CC60" s="129">
        <v>1</v>
      </c>
      <c r="CD60" s="100" t="s">
        <v>802</v>
      </c>
      <c r="CE60" s="100" t="s">
        <v>803</v>
      </c>
      <c r="CF60" s="100" t="s">
        <v>804</v>
      </c>
      <c r="CG60" s="104" t="s">
        <v>805</v>
      </c>
      <c r="CH60" s="100" t="s">
        <v>806</v>
      </c>
      <c r="CI60" s="101" t="s">
        <v>807</v>
      </c>
      <c r="CJ60" s="104" t="s">
        <v>1010</v>
      </c>
      <c r="CK60" s="105"/>
      <c r="CL60" s="105"/>
      <c r="CM60" s="105"/>
      <c r="CN60" s="75"/>
      <c r="CO60" s="157" t="s">
        <v>94</v>
      </c>
      <c r="CP60" s="157" t="s">
        <v>94</v>
      </c>
      <c r="CQ60" s="157" t="s">
        <v>94</v>
      </c>
      <c r="CR60" s="107" t="e">
        <f t="shared" si="20"/>
        <v>#VALUE!</v>
      </c>
      <c r="CS60" s="415" t="e">
        <f t="shared" si="21"/>
        <v>#VALUE!</v>
      </c>
      <c r="CT60" s="405">
        <f t="shared" si="18"/>
        <v>1</v>
      </c>
      <c r="CU60" s="406">
        <f t="shared" si="19"/>
        <v>1</v>
      </c>
      <c r="CV60" s="108"/>
      <c r="CW60" s="109" t="s">
        <v>808</v>
      </c>
      <c r="CX60" s="126"/>
      <c r="CY60" s="88">
        <v>44702</v>
      </c>
      <c r="CZ60" s="89" t="s">
        <v>777</v>
      </c>
      <c r="DA60" s="89" t="s">
        <v>809</v>
      </c>
      <c r="DB60" s="89" t="s">
        <v>810</v>
      </c>
      <c r="DC60" s="89" t="s">
        <v>187</v>
      </c>
      <c r="DD60" s="89" t="s">
        <v>105</v>
      </c>
      <c r="DE60" s="90" t="str">
        <f t="shared" si="22"/>
        <v/>
      </c>
      <c r="DF60" s="90">
        <f t="shared" si="6"/>
        <v>0.12500125000000001</v>
      </c>
      <c r="DG60" s="90">
        <f t="shared" si="7"/>
        <v>0.5</v>
      </c>
      <c r="DH60" s="90">
        <f t="shared" si="8"/>
        <v>0.5</v>
      </c>
      <c r="DI60" s="91"/>
      <c r="DJ60" s="90">
        <f t="shared" si="9"/>
        <v>0.88420818181818206</v>
      </c>
      <c r="DK60" s="90">
        <f t="shared" si="10"/>
        <v>0.87745715669495494</v>
      </c>
      <c r="DL60" s="90">
        <f t="shared" si="11"/>
        <v>1.0000100000000001</v>
      </c>
      <c r="DM60" s="90">
        <f t="shared" si="12"/>
        <v>0.96240836771607352</v>
      </c>
      <c r="DN60" s="90">
        <f t="shared" si="13"/>
        <v>1</v>
      </c>
      <c r="DO60" s="90">
        <f t="shared" si="14"/>
        <v>1.0000100000000001</v>
      </c>
      <c r="DP60" s="90">
        <f t="shared" si="15"/>
        <v>1</v>
      </c>
      <c r="DQ60" s="110">
        <v>1</v>
      </c>
      <c r="EE60" s="38">
        <v>0</v>
      </c>
      <c r="EF60" s="38">
        <v>0</v>
      </c>
      <c r="EG60" s="38">
        <v>0</v>
      </c>
      <c r="EH60" s="38">
        <v>0</v>
      </c>
      <c r="EI60" s="38" t="s">
        <v>575</v>
      </c>
      <c r="EJ60" s="38" t="s">
        <v>575</v>
      </c>
      <c r="EK60" s="38" t="s">
        <v>575</v>
      </c>
    </row>
    <row r="61" spans="1:141" s="38" customFormat="1" ht="86.1" hidden="1" customHeight="1" x14ac:dyDescent="0.2">
      <c r="A61" s="171" t="s">
        <v>1</v>
      </c>
      <c r="B61" s="89" t="s">
        <v>790</v>
      </c>
      <c r="C61" s="89" t="s">
        <v>349</v>
      </c>
      <c r="D61" s="89" t="s">
        <v>86</v>
      </c>
      <c r="E61" s="89" t="s">
        <v>424</v>
      </c>
      <c r="F61" s="89" t="s">
        <v>86</v>
      </c>
      <c r="G61" s="89" t="s">
        <v>544</v>
      </c>
      <c r="H61" s="136" t="s">
        <v>758</v>
      </c>
      <c r="I61" s="94" t="s">
        <v>791</v>
      </c>
      <c r="J61" s="94" t="s">
        <v>792</v>
      </c>
      <c r="K61" s="94" t="s">
        <v>793</v>
      </c>
      <c r="L61" s="89" t="s">
        <v>187</v>
      </c>
      <c r="M61" s="160" t="s">
        <v>355</v>
      </c>
      <c r="N61" s="95" t="s">
        <v>94</v>
      </c>
      <c r="O61" s="111">
        <v>0</v>
      </c>
      <c r="P61" s="111">
        <v>0.7</v>
      </c>
      <c r="Q61" s="111">
        <v>0.5</v>
      </c>
      <c r="R61" s="111">
        <v>0.5</v>
      </c>
      <c r="S61" s="111">
        <v>0.5</v>
      </c>
      <c r="T61" s="89" t="s">
        <v>129</v>
      </c>
      <c r="U61" s="111"/>
      <c r="V61" s="111"/>
      <c r="W61" s="111"/>
      <c r="X61" s="111"/>
      <c r="Y61" s="111"/>
      <c r="Z61" s="111"/>
      <c r="AA61" s="111"/>
      <c r="AB61" s="107"/>
      <c r="AC61" s="111"/>
      <c r="AD61" s="111"/>
      <c r="AE61" s="107"/>
      <c r="AF61" s="99"/>
      <c r="AG61" s="99"/>
      <c r="AH61" s="107"/>
      <c r="AI61" s="107"/>
      <c r="AJ61" s="107"/>
      <c r="AK61" s="107"/>
      <c r="AL61" s="117"/>
      <c r="AM61" s="117"/>
      <c r="AN61" s="117"/>
      <c r="AO61" s="117"/>
      <c r="AP61" s="117"/>
      <c r="AQ61" s="101"/>
      <c r="AR61" s="101"/>
      <c r="AS61" s="101"/>
      <c r="AT61" s="101"/>
      <c r="AU61" s="101"/>
      <c r="AV61" s="101"/>
      <c r="AW61" s="180" t="str">
        <f t="shared" si="16"/>
        <v>No requiere reporte</v>
      </c>
      <c r="AX61" s="410" t="str">
        <f t="shared" si="17"/>
        <v>No requiere reporte</v>
      </c>
      <c r="AY61" s="171" t="s">
        <v>811</v>
      </c>
      <c r="AZ61" s="173" t="s">
        <v>812</v>
      </c>
      <c r="BA61" s="174" t="s">
        <v>813</v>
      </c>
      <c r="BB61" s="103" t="s">
        <v>105</v>
      </c>
      <c r="BC61" s="103" t="s">
        <v>139</v>
      </c>
      <c r="BD61" s="216">
        <v>0.25</v>
      </c>
      <c r="BE61" s="89" t="s">
        <v>129</v>
      </c>
      <c r="BF61" s="88">
        <v>43466</v>
      </c>
      <c r="BG61" s="88">
        <v>44926</v>
      </c>
      <c r="BH61" s="111">
        <v>0</v>
      </c>
      <c r="BI61" s="111">
        <v>1</v>
      </c>
      <c r="BJ61" s="111">
        <v>1</v>
      </c>
      <c r="BK61" s="111">
        <v>1</v>
      </c>
      <c r="BL61" s="111">
        <v>1</v>
      </c>
      <c r="BM61" s="111">
        <v>0</v>
      </c>
      <c r="BN61" s="111">
        <v>1</v>
      </c>
      <c r="BO61" s="111">
        <v>1</v>
      </c>
      <c r="BP61" s="111">
        <v>1</v>
      </c>
      <c r="BQ61" s="111">
        <v>1</v>
      </c>
      <c r="BR61" s="111">
        <v>1</v>
      </c>
      <c r="BS61" s="128">
        <v>1</v>
      </c>
      <c r="BT61" s="107">
        <v>1</v>
      </c>
      <c r="BU61" s="128">
        <v>1</v>
      </c>
      <c r="BV61" s="128">
        <v>1</v>
      </c>
      <c r="BW61" s="107">
        <v>1</v>
      </c>
      <c r="BX61" s="107">
        <v>1</v>
      </c>
      <c r="BY61" s="107">
        <v>1</v>
      </c>
      <c r="BZ61" s="129"/>
      <c r="CA61" s="129"/>
      <c r="CB61" s="129">
        <v>1</v>
      </c>
      <c r="CC61" s="129">
        <v>1</v>
      </c>
      <c r="CD61" s="100" t="s">
        <v>814</v>
      </c>
      <c r="CE61" s="100" t="s">
        <v>815</v>
      </c>
      <c r="CF61" s="100" t="s">
        <v>816</v>
      </c>
      <c r="CG61" s="104" t="s">
        <v>817</v>
      </c>
      <c r="CH61" s="100" t="s">
        <v>818</v>
      </c>
      <c r="CI61" s="101" t="s">
        <v>819</v>
      </c>
      <c r="CJ61" s="104" t="s">
        <v>1011</v>
      </c>
      <c r="CK61" s="105"/>
      <c r="CL61" s="105"/>
      <c r="CM61" s="105"/>
      <c r="CN61" s="75"/>
      <c r="CO61" s="157" t="s">
        <v>94</v>
      </c>
      <c r="CP61" s="157" t="s">
        <v>94</v>
      </c>
      <c r="CQ61" s="157" t="s">
        <v>94</v>
      </c>
      <c r="CR61" s="107" t="e">
        <f t="shared" si="20"/>
        <v>#VALUE!</v>
      </c>
      <c r="CS61" s="415" t="e">
        <f t="shared" si="21"/>
        <v>#VALUE!</v>
      </c>
      <c r="CT61" s="405">
        <f t="shared" si="18"/>
        <v>1</v>
      </c>
      <c r="CU61" s="406">
        <f t="shared" si="19"/>
        <v>1</v>
      </c>
      <c r="CV61" s="108"/>
      <c r="CW61" s="109"/>
      <c r="CX61" s="126"/>
      <c r="CY61" s="88">
        <v>44703</v>
      </c>
      <c r="CZ61" s="89" t="s">
        <v>777</v>
      </c>
      <c r="DA61" s="89" t="s">
        <v>809</v>
      </c>
      <c r="DB61" s="89" t="s">
        <v>811</v>
      </c>
      <c r="DC61" s="89" t="s">
        <v>187</v>
      </c>
      <c r="DD61" s="89" t="s">
        <v>105</v>
      </c>
      <c r="DE61" s="90" t="str">
        <f t="shared" si="22"/>
        <v/>
      </c>
      <c r="DF61" s="90" t="str">
        <f t="shared" si="6"/>
        <v/>
      </c>
      <c r="DG61" s="90">
        <f t="shared" si="7"/>
        <v>0.5</v>
      </c>
      <c r="DH61" s="90">
        <f t="shared" si="8"/>
        <v>0.5</v>
      </c>
      <c r="DI61" s="91"/>
      <c r="DJ61" s="90">
        <f t="shared" si="9"/>
        <v>0.88420818181818206</v>
      </c>
      <c r="DK61" s="90">
        <f t="shared" si="10"/>
        <v>0.87745715669495494</v>
      </c>
      <c r="DL61" s="90">
        <f t="shared" si="11"/>
        <v>1.0000100000000001</v>
      </c>
      <c r="DM61" s="90">
        <f t="shared" si="12"/>
        <v>0.96240836771607352</v>
      </c>
      <c r="DN61" s="90">
        <f t="shared" si="13"/>
        <v>1</v>
      </c>
      <c r="DO61" s="90" t="str">
        <f t="shared" si="14"/>
        <v/>
      </c>
      <c r="DP61" s="90">
        <f t="shared" si="15"/>
        <v>1</v>
      </c>
      <c r="DQ61" s="110">
        <v>1</v>
      </c>
      <c r="EE61" s="38">
        <v>0</v>
      </c>
      <c r="EF61" s="38">
        <v>0</v>
      </c>
      <c r="EG61" s="38">
        <v>0</v>
      </c>
      <c r="EH61" s="38">
        <v>0</v>
      </c>
      <c r="EI61" s="38" t="s">
        <v>575</v>
      </c>
      <c r="EJ61" s="38" t="s">
        <v>575</v>
      </c>
      <c r="EK61" s="38" t="s">
        <v>575</v>
      </c>
    </row>
    <row r="62" spans="1:141" s="38" customFormat="1" ht="144" hidden="1" customHeight="1" x14ac:dyDescent="0.2">
      <c r="A62" s="171" t="s">
        <v>1</v>
      </c>
      <c r="B62" s="89" t="s">
        <v>790</v>
      </c>
      <c r="C62" s="89" t="s">
        <v>349</v>
      </c>
      <c r="D62" s="89" t="s">
        <v>86</v>
      </c>
      <c r="E62" s="89" t="s">
        <v>424</v>
      </c>
      <c r="F62" s="89" t="s">
        <v>86</v>
      </c>
      <c r="G62" s="89" t="s">
        <v>544</v>
      </c>
      <c r="H62" s="136" t="s">
        <v>758</v>
      </c>
      <c r="I62" s="94" t="s">
        <v>820</v>
      </c>
      <c r="J62" s="94" t="s">
        <v>821</v>
      </c>
      <c r="K62" s="94" t="s">
        <v>821</v>
      </c>
      <c r="L62" s="89" t="s">
        <v>187</v>
      </c>
      <c r="M62" s="160" t="s">
        <v>139</v>
      </c>
      <c r="N62" s="95" t="s">
        <v>94</v>
      </c>
      <c r="O62" s="111">
        <v>0</v>
      </c>
      <c r="P62" s="111">
        <v>0.7</v>
      </c>
      <c r="Q62" s="111">
        <v>0.5</v>
      </c>
      <c r="R62" s="111">
        <v>0.5</v>
      </c>
      <c r="S62" s="111">
        <v>0.5</v>
      </c>
      <c r="T62" s="89" t="s">
        <v>129</v>
      </c>
      <c r="U62" s="111">
        <v>0</v>
      </c>
      <c r="V62" s="111">
        <v>0</v>
      </c>
      <c r="W62" s="111">
        <v>0</v>
      </c>
      <c r="X62" s="111">
        <v>0</v>
      </c>
      <c r="Y62" s="111">
        <v>1</v>
      </c>
      <c r="Z62" s="111">
        <v>1</v>
      </c>
      <c r="AA62" s="111">
        <v>0</v>
      </c>
      <c r="AB62" s="107">
        <v>1</v>
      </c>
      <c r="AC62" s="111">
        <v>1</v>
      </c>
      <c r="AD62" s="111">
        <v>1</v>
      </c>
      <c r="AE62" s="107">
        <v>1</v>
      </c>
      <c r="AF62" s="264" t="s">
        <v>94</v>
      </c>
      <c r="AG62" s="107" t="s">
        <v>94</v>
      </c>
      <c r="AH62" s="129"/>
      <c r="AI62" s="276"/>
      <c r="AJ62" s="129" t="s">
        <v>94</v>
      </c>
      <c r="AK62" s="129">
        <v>1</v>
      </c>
      <c r="AL62" s="117" t="s">
        <v>822</v>
      </c>
      <c r="AM62" s="117" t="s">
        <v>823</v>
      </c>
      <c r="AN62" s="117" t="s">
        <v>824</v>
      </c>
      <c r="AO62" s="117" t="s">
        <v>825</v>
      </c>
      <c r="AP62" s="117" t="s">
        <v>825</v>
      </c>
      <c r="AQ62" s="101" t="s">
        <v>826</v>
      </c>
      <c r="AR62" s="117" t="s">
        <v>826</v>
      </c>
      <c r="AS62" s="75"/>
      <c r="AT62" s="75"/>
      <c r="AU62" s="75"/>
      <c r="AV62" s="75"/>
      <c r="AW62" s="180" t="str">
        <f t="shared" si="16"/>
        <v>No aplica</v>
      </c>
      <c r="AX62" s="409">
        <f t="shared" si="17"/>
        <v>1.0000100000000001</v>
      </c>
      <c r="AY62" s="171" t="s">
        <v>827</v>
      </c>
      <c r="AZ62" s="173" t="s">
        <v>828</v>
      </c>
      <c r="BA62" s="174" t="s">
        <v>829</v>
      </c>
      <c r="BB62" s="103" t="s">
        <v>105</v>
      </c>
      <c r="BC62" s="103" t="s">
        <v>139</v>
      </c>
      <c r="BD62" s="216">
        <v>0.25</v>
      </c>
      <c r="BE62" s="89" t="s">
        <v>129</v>
      </c>
      <c r="BF62" s="88">
        <v>43466</v>
      </c>
      <c r="BG62" s="88">
        <v>44926</v>
      </c>
      <c r="BH62" s="111">
        <v>0</v>
      </c>
      <c r="BI62" s="111">
        <v>1</v>
      </c>
      <c r="BJ62" s="111">
        <v>1</v>
      </c>
      <c r="BK62" s="111">
        <v>1</v>
      </c>
      <c r="BL62" s="111">
        <v>1</v>
      </c>
      <c r="BM62" s="111">
        <v>0</v>
      </c>
      <c r="BN62" s="111">
        <v>0</v>
      </c>
      <c r="BO62" s="111">
        <v>0</v>
      </c>
      <c r="BP62" s="111">
        <v>1</v>
      </c>
      <c r="BQ62" s="111">
        <v>0</v>
      </c>
      <c r="BR62" s="111">
        <v>1</v>
      </c>
      <c r="BS62" s="111">
        <v>1</v>
      </c>
      <c r="BT62" s="107">
        <v>1</v>
      </c>
      <c r="BU62" s="111">
        <v>1</v>
      </c>
      <c r="BV62" s="111">
        <v>1</v>
      </c>
      <c r="BW62" s="107">
        <v>1</v>
      </c>
      <c r="BX62" s="107">
        <v>1</v>
      </c>
      <c r="BY62" s="107">
        <v>1</v>
      </c>
      <c r="BZ62" s="129"/>
      <c r="CA62" s="129"/>
      <c r="CB62" s="129">
        <v>1</v>
      </c>
      <c r="CC62" s="129">
        <v>1</v>
      </c>
      <c r="CD62" s="100" t="s">
        <v>830</v>
      </c>
      <c r="CE62" s="100" t="s">
        <v>831</v>
      </c>
      <c r="CF62" s="100" t="s">
        <v>832</v>
      </c>
      <c r="CG62" s="104" t="s">
        <v>833</v>
      </c>
      <c r="CH62" s="100" t="s">
        <v>834</v>
      </c>
      <c r="CI62" s="101" t="s">
        <v>835</v>
      </c>
      <c r="CJ62" s="104" t="s">
        <v>1012</v>
      </c>
      <c r="CK62" s="105"/>
      <c r="CL62" s="105"/>
      <c r="CM62" s="105"/>
      <c r="CN62" s="75"/>
      <c r="CO62" s="157"/>
      <c r="CP62" s="157"/>
      <c r="CQ62" s="157"/>
      <c r="CR62" s="107" t="e">
        <f t="shared" si="20"/>
        <v>#DIV/0!</v>
      </c>
      <c r="CS62" s="415" t="e">
        <f t="shared" si="21"/>
        <v>#DIV/0!</v>
      </c>
      <c r="CT62" s="405">
        <f t="shared" si="18"/>
        <v>1</v>
      </c>
      <c r="CU62" s="406">
        <f t="shared" si="19"/>
        <v>1</v>
      </c>
      <c r="CV62" s="108"/>
      <c r="CW62" s="109"/>
      <c r="CY62" s="88">
        <v>44704</v>
      </c>
      <c r="CZ62" s="89" t="s">
        <v>777</v>
      </c>
      <c r="DA62" s="89" t="s">
        <v>820</v>
      </c>
      <c r="DB62" s="89" t="s">
        <v>836</v>
      </c>
      <c r="DC62" s="89" t="s">
        <v>187</v>
      </c>
      <c r="DD62" s="89" t="s">
        <v>105</v>
      </c>
      <c r="DE62" s="90" t="str">
        <f t="shared" si="22"/>
        <v/>
      </c>
      <c r="DF62" s="90">
        <f t="shared" si="6"/>
        <v>0</v>
      </c>
      <c r="DG62" s="90">
        <f t="shared" si="7"/>
        <v>1</v>
      </c>
      <c r="DH62" s="90">
        <f t="shared" si="8"/>
        <v>1</v>
      </c>
      <c r="DI62" s="91"/>
      <c r="DJ62" s="90" t="str">
        <f t="shared" si="9"/>
        <v/>
      </c>
      <c r="DK62" s="90" t="str">
        <f t="shared" si="10"/>
        <v/>
      </c>
      <c r="DL62" s="90">
        <f t="shared" si="11"/>
        <v>1.0000100000000001</v>
      </c>
      <c r="DM62" s="90">
        <f t="shared" si="12"/>
        <v>0.96240836771607352</v>
      </c>
      <c r="DN62" s="90">
        <f t="shared" si="13"/>
        <v>1</v>
      </c>
      <c r="DO62" s="90" t="str">
        <f t="shared" si="14"/>
        <v/>
      </c>
      <c r="DP62" s="90">
        <f t="shared" si="15"/>
        <v>1</v>
      </c>
      <c r="DQ62" s="110">
        <v>1</v>
      </c>
      <c r="EE62" s="38">
        <v>0</v>
      </c>
      <c r="EF62" s="38">
        <v>0</v>
      </c>
      <c r="EG62" s="38">
        <v>0</v>
      </c>
      <c r="EH62" s="38">
        <v>0</v>
      </c>
      <c r="EI62" s="38" t="s">
        <v>575</v>
      </c>
      <c r="EJ62" s="38" t="s">
        <v>575</v>
      </c>
      <c r="EK62" s="38" t="s">
        <v>575</v>
      </c>
    </row>
    <row r="63" spans="1:141" s="38" customFormat="1" ht="144" hidden="1" customHeight="1" x14ac:dyDescent="0.2">
      <c r="A63" s="171" t="s">
        <v>1</v>
      </c>
      <c r="B63" s="89" t="s">
        <v>837</v>
      </c>
      <c r="C63" s="89" t="s">
        <v>838</v>
      </c>
      <c r="D63" s="89" t="s">
        <v>86</v>
      </c>
      <c r="E63" s="89" t="s">
        <v>86</v>
      </c>
      <c r="F63" s="89" t="s">
        <v>86</v>
      </c>
      <c r="G63" s="89" t="s">
        <v>839</v>
      </c>
      <c r="H63" s="136" t="s">
        <v>758</v>
      </c>
      <c r="I63" s="94" t="s">
        <v>840</v>
      </c>
      <c r="J63" s="94" t="s">
        <v>841</v>
      </c>
      <c r="K63" s="94" t="s">
        <v>842</v>
      </c>
      <c r="L63" s="89" t="s">
        <v>128</v>
      </c>
      <c r="M63" s="160" t="s">
        <v>139</v>
      </c>
      <c r="N63" s="95" t="s">
        <v>94</v>
      </c>
      <c r="O63" s="111">
        <v>0</v>
      </c>
      <c r="P63" s="111">
        <v>1</v>
      </c>
      <c r="Q63" s="111">
        <v>1</v>
      </c>
      <c r="R63" s="111">
        <v>1</v>
      </c>
      <c r="S63" s="111">
        <v>1</v>
      </c>
      <c r="T63" s="89" t="s">
        <v>129</v>
      </c>
      <c r="U63" s="111">
        <v>0</v>
      </c>
      <c r="V63" s="111">
        <v>0</v>
      </c>
      <c r="W63" s="111">
        <v>0</v>
      </c>
      <c r="X63" s="111">
        <v>0.33333333333333331</v>
      </c>
      <c r="Y63" s="111">
        <v>1</v>
      </c>
      <c r="Z63" s="111">
        <v>1</v>
      </c>
      <c r="AA63" s="111">
        <v>1</v>
      </c>
      <c r="AB63" s="107">
        <v>1</v>
      </c>
      <c r="AC63" s="111">
        <v>1</v>
      </c>
      <c r="AD63" s="111">
        <v>1</v>
      </c>
      <c r="AE63" s="107">
        <v>1</v>
      </c>
      <c r="AF63" s="264">
        <v>1</v>
      </c>
      <c r="AG63" s="107">
        <v>1</v>
      </c>
      <c r="AH63" s="129"/>
      <c r="AI63" s="276"/>
      <c r="AJ63" s="129">
        <v>1</v>
      </c>
      <c r="AK63" s="129">
        <v>1</v>
      </c>
      <c r="AL63" s="117" t="s">
        <v>843</v>
      </c>
      <c r="AM63" s="117"/>
      <c r="AN63" s="117" t="s">
        <v>844</v>
      </c>
      <c r="AO63" s="117" t="s">
        <v>845</v>
      </c>
      <c r="AP63" s="117" t="s">
        <v>846</v>
      </c>
      <c r="AQ63" s="101" t="s">
        <v>847</v>
      </c>
      <c r="AR63" s="117" t="s">
        <v>1013</v>
      </c>
      <c r="AS63" s="75"/>
      <c r="AT63" s="75"/>
      <c r="AU63" s="75"/>
      <c r="AV63" s="75"/>
      <c r="AW63" s="180">
        <f t="shared" si="16"/>
        <v>1</v>
      </c>
      <c r="AX63" s="409">
        <f t="shared" si="17"/>
        <v>1</v>
      </c>
      <c r="AY63" s="171" t="s">
        <v>848</v>
      </c>
      <c r="AZ63" s="173" t="s">
        <v>849</v>
      </c>
      <c r="BA63" s="174" t="s">
        <v>850</v>
      </c>
      <c r="BB63" s="103" t="s">
        <v>124</v>
      </c>
      <c r="BC63" s="103" t="s">
        <v>93</v>
      </c>
      <c r="BD63" s="103" t="s">
        <v>94</v>
      </c>
      <c r="BE63" s="95" t="s">
        <v>95</v>
      </c>
      <c r="BF63" s="88">
        <v>43831</v>
      </c>
      <c r="BG63" s="88">
        <v>43831</v>
      </c>
      <c r="BH63" s="96">
        <v>0</v>
      </c>
      <c r="BI63" s="217">
        <v>6</v>
      </c>
      <c r="BJ63" s="96">
        <v>0</v>
      </c>
      <c r="BK63" s="96">
        <v>0</v>
      </c>
      <c r="BL63" s="218">
        <v>6</v>
      </c>
      <c r="BM63" s="96">
        <v>0</v>
      </c>
      <c r="BN63" s="96">
        <v>0</v>
      </c>
      <c r="BO63" s="96">
        <v>0</v>
      </c>
      <c r="BP63" s="217">
        <v>3</v>
      </c>
      <c r="BQ63" s="217">
        <v>3</v>
      </c>
      <c r="BR63" s="217">
        <v>6</v>
      </c>
      <c r="BS63" s="217" t="s">
        <v>851</v>
      </c>
      <c r="BT63" s="107" t="s">
        <v>851</v>
      </c>
      <c r="BU63" s="217" t="s">
        <v>851</v>
      </c>
      <c r="BV63" s="217" t="s">
        <v>851</v>
      </c>
      <c r="BW63" s="96">
        <v>0</v>
      </c>
      <c r="BX63" s="217" t="s">
        <v>852</v>
      </c>
      <c r="BY63" s="217" t="s">
        <v>94</v>
      </c>
      <c r="BZ63" s="219"/>
      <c r="CA63" s="219"/>
      <c r="CB63" s="219" t="s">
        <v>94</v>
      </c>
      <c r="CC63" s="220">
        <v>6</v>
      </c>
      <c r="CD63" s="100" t="s">
        <v>853</v>
      </c>
      <c r="CE63" s="100"/>
      <c r="CF63" s="100" t="s">
        <v>854</v>
      </c>
      <c r="CG63" s="104" t="s">
        <v>855</v>
      </c>
      <c r="CH63" s="100" t="s">
        <v>855</v>
      </c>
      <c r="CI63" s="101" t="s">
        <v>856</v>
      </c>
      <c r="CJ63" s="104" t="s">
        <v>1014</v>
      </c>
      <c r="CK63" s="105"/>
      <c r="CL63" s="105"/>
      <c r="CM63" s="105"/>
      <c r="CN63" s="75"/>
      <c r="CO63" s="125"/>
      <c r="CP63" s="125"/>
      <c r="CQ63" s="125"/>
      <c r="CR63" s="107" t="e">
        <f t="shared" si="20"/>
        <v>#DIV/0!</v>
      </c>
      <c r="CS63" s="415" t="e">
        <f t="shared" si="21"/>
        <v>#DIV/0!</v>
      </c>
      <c r="CT63" s="405" t="str">
        <f t="shared" si="18"/>
        <v>No aplica, no hay meta</v>
      </c>
      <c r="CU63" s="406">
        <f>+IFERROR(IF(AY63=AY62,"No requiere reporte",IF(OR(BL63=0,BL63=""),"No aplica, no hay meta",IF(CC63="","No se reportó avance",IF(OR(AND(BC63="Capacidad",OR(BD63="",BD63=0,BD63="N/A")),AND(BC63="Reducción",OR(BD63="",BD63=0,BD63="N/A"))),"Se requiere valor de línea base para este tipo de acumulación",IF(OR(AND(BC63="Flujo",OR(BD63&lt;&gt;"",BD63&lt;&gt;0,BD63&lt;&gt;"N/A"),CC63="N/A"),AND(BC63="Mantenimiento",OR(BD63&lt;&gt;"",BD63&lt;&gt;0,BD63&lt;&gt;"N/A"),CC63="N/A")),"No aplica",IF(BC63="Flujo",IF(CC63/BL63&gt;1,1.00001,CC63/BL63),IF(BC63="Mantenimiento",IF(CC63/BL63&gt;1,1.00001,CC63/BL63),IF(BC63="Acumulado",IF((CC63)/BL63&gt;1,1.00001,(CC63)/BL63),IF(BC63="Capacidad",IF(((CC63-BD63)/(BL63-BD63))&gt;1,1.00001,((CC63-BD63)/(BL63-BD63))),IF(BC63="Reducción",IF(((BD63-CC63)/(BD63-BL63))&gt;1,1.00001,((BD63-CC63)/(BD63-BL63))),"Revisar acumulación")))))))))),"Revisar fórmula")</f>
        <v>1</v>
      </c>
      <c r="CV63" s="221"/>
      <c r="CW63" s="222"/>
      <c r="CY63" s="88">
        <v>44742</v>
      </c>
      <c r="CZ63" s="89" t="s">
        <v>777</v>
      </c>
      <c r="DA63" s="89" t="s">
        <v>857</v>
      </c>
      <c r="DB63" s="89" t="s">
        <v>858</v>
      </c>
      <c r="DC63" s="89" t="s">
        <v>128</v>
      </c>
      <c r="DD63" s="89" t="s">
        <v>124</v>
      </c>
      <c r="DE63" s="90" t="str">
        <f t="shared" si="22"/>
        <v/>
      </c>
      <c r="DF63" s="90">
        <f t="shared" si="6"/>
        <v>0.125</v>
      </c>
      <c r="DG63" s="90">
        <f t="shared" si="7"/>
        <v>0</v>
      </c>
      <c r="DH63" s="90">
        <f t="shared" si="8"/>
        <v>0.33333333333333331</v>
      </c>
      <c r="DI63" s="91"/>
      <c r="DJ63" s="90">
        <f t="shared" si="9"/>
        <v>0.88420818181818206</v>
      </c>
      <c r="DK63" s="90">
        <f t="shared" si="10"/>
        <v>0.87745715669495494</v>
      </c>
      <c r="DL63" s="90" t="str">
        <f t="shared" si="11"/>
        <v/>
      </c>
      <c r="DM63" s="90">
        <f t="shared" si="12"/>
        <v>0.96240836771607352</v>
      </c>
      <c r="DN63" s="90" t="str">
        <f t="shared" si="13"/>
        <v/>
      </c>
      <c r="DO63" s="90">
        <f t="shared" si="14"/>
        <v>1</v>
      </c>
      <c r="DP63" s="90" t="str">
        <f t="shared" si="15"/>
        <v/>
      </c>
      <c r="DQ63" s="110">
        <v>1</v>
      </c>
      <c r="EE63" s="38">
        <v>0</v>
      </c>
      <c r="EF63" s="38">
        <v>0</v>
      </c>
      <c r="EG63" s="38">
        <v>0</v>
      </c>
      <c r="EH63" s="38">
        <v>0</v>
      </c>
      <c r="EI63" s="38" t="s">
        <v>575</v>
      </c>
      <c r="EJ63" s="38" t="s">
        <v>575</v>
      </c>
      <c r="EK63" s="38" t="s">
        <v>575</v>
      </c>
    </row>
    <row r="64" spans="1:141" s="38" customFormat="1" ht="86.1" hidden="1" customHeight="1" x14ac:dyDescent="0.2">
      <c r="A64" s="171" t="s">
        <v>1</v>
      </c>
      <c r="B64" s="89" t="s">
        <v>837</v>
      </c>
      <c r="C64" s="89" t="s">
        <v>838</v>
      </c>
      <c r="D64" s="89" t="s">
        <v>86</v>
      </c>
      <c r="E64" s="89" t="s">
        <v>86</v>
      </c>
      <c r="F64" s="89" t="s">
        <v>86</v>
      </c>
      <c r="G64" s="89" t="s">
        <v>839</v>
      </c>
      <c r="H64" s="136" t="s">
        <v>758</v>
      </c>
      <c r="I64" s="94" t="s">
        <v>840</v>
      </c>
      <c r="J64" s="94" t="s">
        <v>841</v>
      </c>
      <c r="K64" s="94" t="s">
        <v>842</v>
      </c>
      <c r="L64" s="89" t="s">
        <v>128</v>
      </c>
      <c r="M64" s="160" t="s">
        <v>139</v>
      </c>
      <c r="N64" s="95" t="s">
        <v>94</v>
      </c>
      <c r="O64" s="111">
        <v>0</v>
      </c>
      <c r="P64" s="111">
        <v>1</v>
      </c>
      <c r="Q64" s="111">
        <v>1</v>
      </c>
      <c r="R64" s="111">
        <v>1</v>
      </c>
      <c r="S64" s="111">
        <v>1</v>
      </c>
      <c r="T64" s="89" t="s">
        <v>129</v>
      </c>
      <c r="U64" s="111"/>
      <c r="V64" s="111"/>
      <c r="W64" s="111"/>
      <c r="X64" s="111"/>
      <c r="Y64" s="111"/>
      <c r="Z64" s="111"/>
      <c r="AA64" s="111"/>
      <c r="AB64" s="107"/>
      <c r="AC64" s="111"/>
      <c r="AD64" s="111"/>
      <c r="AE64" s="107"/>
      <c r="AF64" s="99"/>
      <c r="AG64" s="99"/>
      <c r="AH64" s="107"/>
      <c r="AI64" s="107"/>
      <c r="AJ64" s="107"/>
      <c r="AK64" s="107"/>
      <c r="AL64" s="117"/>
      <c r="AM64" s="117"/>
      <c r="AN64" s="117"/>
      <c r="AO64" s="117"/>
      <c r="AP64" s="117"/>
      <c r="AQ64" s="101"/>
      <c r="AR64" s="101"/>
      <c r="AS64" s="101"/>
      <c r="AT64" s="101"/>
      <c r="AU64" s="101"/>
      <c r="AV64" s="101"/>
      <c r="AW64" s="180" t="str">
        <f t="shared" si="16"/>
        <v>No requiere reporte</v>
      </c>
      <c r="AX64" s="410" t="str">
        <f t="shared" si="17"/>
        <v>No requiere reporte</v>
      </c>
      <c r="AY64" s="171" t="s">
        <v>859</v>
      </c>
      <c r="AZ64" s="173" t="s">
        <v>860</v>
      </c>
      <c r="BA64" s="174" t="s">
        <v>861</v>
      </c>
      <c r="BB64" s="103" t="s">
        <v>124</v>
      </c>
      <c r="BC64" s="103" t="s">
        <v>139</v>
      </c>
      <c r="BD64" s="103" t="s">
        <v>94</v>
      </c>
      <c r="BE64" s="89" t="s">
        <v>129</v>
      </c>
      <c r="BF64" s="88">
        <v>44197</v>
      </c>
      <c r="BG64" s="223">
        <v>44926</v>
      </c>
      <c r="BH64" s="96">
        <v>0</v>
      </c>
      <c r="BI64" s="96">
        <v>0</v>
      </c>
      <c r="BJ64" s="128">
        <v>1</v>
      </c>
      <c r="BK64" s="128">
        <v>1</v>
      </c>
      <c r="BL64" s="128">
        <v>1</v>
      </c>
      <c r="BM64" s="96">
        <v>0</v>
      </c>
      <c r="BN64" s="96">
        <v>0</v>
      </c>
      <c r="BO64" s="96">
        <v>0</v>
      </c>
      <c r="BP64" s="96">
        <v>0</v>
      </c>
      <c r="BQ64" s="96">
        <v>0</v>
      </c>
      <c r="BR64" s="96">
        <v>0</v>
      </c>
      <c r="BS64" s="128">
        <v>1</v>
      </c>
      <c r="BT64" s="107">
        <v>1</v>
      </c>
      <c r="BU64" s="128">
        <v>1</v>
      </c>
      <c r="BV64" s="128">
        <v>1</v>
      </c>
      <c r="BW64" s="107">
        <v>1</v>
      </c>
      <c r="BX64" s="107">
        <v>1</v>
      </c>
      <c r="BY64" s="107">
        <v>1</v>
      </c>
      <c r="BZ64" s="129"/>
      <c r="CA64" s="129"/>
      <c r="CB64" s="129">
        <v>1</v>
      </c>
      <c r="CC64" s="129">
        <v>1</v>
      </c>
      <c r="CD64" s="100" t="s">
        <v>862</v>
      </c>
      <c r="CE64" s="100" t="s">
        <v>863</v>
      </c>
      <c r="CF64" s="100" t="s">
        <v>864</v>
      </c>
      <c r="CG64" s="104" t="s">
        <v>865</v>
      </c>
      <c r="CH64" s="100" t="s">
        <v>866</v>
      </c>
      <c r="CI64" s="101" t="s">
        <v>867</v>
      </c>
      <c r="CJ64" s="104" t="s">
        <v>1015</v>
      </c>
      <c r="CK64" s="105"/>
      <c r="CL64" s="105"/>
      <c r="CM64" s="105"/>
      <c r="CN64" s="75"/>
      <c r="CO64" s="125">
        <v>6707000000</v>
      </c>
      <c r="CP64" s="125">
        <v>4653687573</v>
      </c>
      <c r="CQ64" s="125">
        <v>2582417066</v>
      </c>
      <c r="CR64" s="107">
        <f t="shared" si="20"/>
        <v>0.693855311316535</v>
      </c>
      <c r="CS64" s="415">
        <f t="shared" si="21"/>
        <v>0.38503310958699866</v>
      </c>
      <c r="CT64" s="405">
        <f t="shared" si="18"/>
        <v>1</v>
      </c>
      <c r="CU64" s="406">
        <f t="shared" si="19"/>
        <v>1</v>
      </c>
      <c r="CV64" s="221"/>
      <c r="CW64" s="222"/>
      <c r="CY64" s="88">
        <v>44706</v>
      </c>
      <c r="CZ64" s="89" t="s">
        <v>777</v>
      </c>
      <c r="DA64" s="89" t="s">
        <v>857</v>
      </c>
      <c r="DB64" s="89" t="s">
        <v>868</v>
      </c>
      <c r="DC64" s="89" t="s">
        <v>128</v>
      </c>
      <c r="DD64" s="89" t="s">
        <v>124</v>
      </c>
      <c r="DE64" s="90" t="str">
        <f t="shared" si="22"/>
        <v/>
      </c>
      <c r="DF64" s="90" t="str">
        <f t="shared" si="6"/>
        <v/>
      </c>
      <c r="DG64" s="90">
        <f t="shared" si="7"/>
        <v>0.33333333333333331</v>
      </c>
      <c r="DH64" s="90">
        <f t="shared" si="8"/>
        <v>0.33333333333333331</v>
      </c>
      <c r="DI64" s="91"/>
      <c r="DJ64" s="90">
        <f t="shared" si="9"/>
        <v>0.88420818181818206</v>
      </c>
      <c r="DK64" s="90">
        <f t="shared" si="10"/>
        <v>0.87745715669495494</v>
      </c>
      <c r="DL64" s="90">
        <f t="shared" si="11"/>
        <v>1.0000100000000001</v>
      </c>
      <c r="DM64" s="90">
        <f t="shared" si="12"/>
        <v>0.96240836771607352</v>
      </c>
      <c r="DN64" s="90">
        <f t="shared" si="13"/>
        <v>1</v>
      </c>
      <c r="DO64" s="90" t="str">
        <f t="shared" si="14"/>
        <v/>
      </c>
      <c r="DP64" s="90">
        <f t="shared" si="15"/>
        <v>1</v>
      </c>
      <c r="DQ64" s="110"/>
      <c r="EE64" s="38">
        <v>0</v>
      </c>
      <c r="EF64" s="38">
        <v>0</v>
      </c>
      <c r="EG64" s="38">
        <v>0</v>
      </c>
      <c r="EH64" s="38">
        <v>0</v>
      </c>
      <c r="EI64" s="38" t="s">
        <v>575</v>
      </c>
      <c r="EJ64" s="38" t="s">
        <v>575</v>
      </c>
      <c r="EK64" s="38" t="s">
        <v>575</v>
      </c>
    </row>
    <row r="65" spans="1:143" s="38" customFormat="1" ht="86.1" hidden="1" customHeight="1" x14ac:dyDescent="0.2">
      <c r="A65" s="171" t="s">
        <v>1</v>
      </c>
      <c r="B65" s="89" t="s">
        <v>837</v>
      </c>
      <c r="C65" s="89" t="s">
        <v>838</v>
      </c>
      <c r="D65" s="89" t="s">
        <v>86</v>
      </c>
      <c r="E65" s="89" t="s">
        <v>86</v>
      </c>
      <c r="F65" s="89" t="s">
        <v>86</v>
      </c>
      <c r="G65" s="89" t="s">
        <v>544</v>
      </c>
      <c r="H65" s="136" t="s">
        <v>758</v>
      </c>
      <c r="I65" s="94" t="s">
        <v>840</v>
      </c>
      <c r="J65" s="94" t="s">
        <v>841</v>
      </c>
      <c r="K65" s="94" t="s">
        <v>842</v>
      </c>
      <c r="L65" s="89" t="s">
        <v>128</v>
      </c>
      <c r="M65" s="160" t="s">
        <v>139</v>
      </c>
      <c r="N65" s="95" t="s">
        <v>94</v>
      </c>
      <c r="O65" s="111">
        <v>0</v>
      </c>
      <c r="P65" s="111">
        <v>1</v>
      </c>
      <c r="Q65" s="111">
        <v>1</v>
      </c>
      <c r="R65" s="111">
        <v>1</v>
      </c>
      <c r="S65" s="111">
        <v>1</v>
      </c>
      <c r="T65" s="89" t="s">
        <v>129</v>
      </c>
      <c r="U65" s="111"/>
      <c r="V65" s="111"/>
      <c r="W65" s="111"/>
      <c r="X65" s="111"/>
      <c r="Y65" s="111"/>
      <c r="Z65" s="111"/>
      <c r="AA65" s="111"/>
      <c r="AB65" s="107"/>
      <c r="AC65" s="111"/>
      <c r="AD65" s="111"/>
      <c r="AE65" s="107"/>
      <c r="AF65" s="99"/>
      <c r="AG65" s="99"/>
      <c r="AH65" s="107"/>
      <c r="AI65" s="107"/>
      <c r="AJ65" s="107"/>
      <c r="AK65" s="107"/>
      <c r="AL65" s="117"/>
      <c r="AM65" s="117"/>
      <c r="AN65" s="117"/>
      <c r="AO65" s="117"/>
      <c r="AP65" s="117"/>
      <c r="AQ65" s="101"/>
      <c r="AR65" s="101"/>
      <c r="AS65" s="101"/>
      <c r="AT65" s="101"/>
      <c r="AU65" s="101"/>
      <c r="AV65" s="101"/>
      <c r="AW65" s="180" t="str">
        <f t="shared" si="16"/>
        <v>No requiere reporte</v>
      </c>
      <c r="AX65" s="410" t="str">
        <f t="shared" si="17"/>
        <v>No requiere reporte</v>
      </c>
      <c r="AY65" s="171" t="s">
        <v>869</v>
      </c>
      <c r="AZ65" s="173" t="s">
        <v>870</v>
      </c>
      <c r="BA65" s="174" t="s">
        <v>842</v>
      </c>
      <c r="BB65" s="103" t="s">
        <v>124</v>
      </c>
      <c r="BC65" s="103" t="s">
        <v>139</v>
      </c>
      <c r="BD65" s="103" t="s">
        <v>94</v>
      </c>
      <c r="BE65" s="89" t="s">
        <v>129</v>
      </c>
      <c r="BF65" s="88">
        <v>43831</v>
      </c>
      <c r="BG65" s="223">
        <v>44926</v>
      </c>
      <c r="BH65" s="111">
        <v>0</v>
      </c>
      <c r="BI65" s="111">
        <v>1</v>
      </c>
      <c r="BJ65" s="111">
        <v>1</v>
      </c>
      <c r="BK65" s="111">
        <v>1</v>
      </c>
      <c r="BL65" s="111">
        <v>1</v>
      </c>
      <c r="BM65" s="111">
        <v>0</v>
      </c>
      <c r="BN65" s="111">
        <v>0.25</v>
      </c>
      <c r="BO65" s="111">
        <v>0.75</v>
      </c>
      <c r="BP65" s="111">
        <v>1</v>
      </c>
      <c r="BQ65" s="111">
        <v>1</v>
      </c>
      <c r="BR65" s="111">
        <v>1</v>
      </c>
      <c r="BS65" s="107">
        <v>1</v>
      </c>
      <c r="BT65" s="107">
        <v>1</v>
      </c>
      <c r="BU65" s="107">
        <v>1</v>
      </c>
      <c r="BV65" s="107">
        <v>1</v>
      </c>
      <c r="BW65" s="107">
        <v>1</v>
      </c>
      <c r="BX65" s="107">
        <v>1</v>
      </c>
      <c r="BY65" s="107">
        <v>1</v>
      </c>
      <c r="BZ65" s="129"/>
      <c r="CA65" s="129"/>
      <c r="CB65" s="129">
        <v>1</v>
      </c>
      <c r="CC65" s="129">
        <v>1</v>
      </c>
      <c r="CD65" s="100" t="s">
        <v>871</v>
      </c>
      <c r="CE65" s="100" t="s">
        <v>872</v>
      </c>
      <c r="CF65" s="100" t="s">
        <v>873</v>
      </c>
      <c r="CG65" s="104" t="s">
        <v>874</v>
      </c>
      <c r="CH65" s="100" t="s">
        <v>875</v>
      </c>
      <c r="CI65" s="101" t="s">
        <v>876</v>
      </c>
      <c r="CJ65" s="104" t="s">
        <v>1016</v>
      </c>
      <c r="CK65" s="105"/>
      <c r="CL65" s="105"/>
      <c r="CM65" s="105"/>
      <c r="CN65" s="75"/>
      <c r="CO65" s="189">
        <v>3802600000</v>
      </c>
      <c r="CP65" s="224">
        <v>2310464362</v>
      </c>
      <c r="CQ65" s="224">
        <v>1357935563</v>
      </c>
      <c r="CR65" s="107">
        <f t="shared" si="20"/>
        <v>0.60760121022458313</v>
      </c>
      <c r="CS65" s="415">
        <f t="shared" si="21"/>
        <v>0.35710712749171619</v>
      </c>
      <c r="CT65" s="405">
        <f t="shared" si="18"/>
        <v>1</v>
      </c>
      <c r="CU65" s="406">
        <f t="shared" si="19"/>
        <v>1</v>
      </c>
      <c r="CV65" s="221"/>
      <c r="CW65" s="222"/>
      <c r="CY65" s="88">
        <v>44707</v>
      </c>
      <c r="CZ65" s="89" t="s">
        <v>777</v>
      </c>
      <c r="DA65" s="89" t="s">
        <v>857</v>
      </c>
      <c r="DB65" s="89" t="s">
        <v>869</v>
      </c>
      <c r="DC65" s="89" t="s">
        <v>128</v>
      </c>
      <c r="DD65" s="89" t="s">
        <v>124</v>
      </c>
      <c r="DE65" s="90" t="str">
        <f t="shared" si="22"/>
        <v/>
      </c>
      <c r="DF65" s="90" t="str">
        <f t="shared" si="6"/>
        <v/>
      </c>
      <c r="DG65" s="90">
        <f t="shared" si="7"/>
        <v>0.33333333333333331</v>
      </c>
      <c r="DH65" s="90">
        <f t="shared" si="8"/>
        <v>0.33333333333333331</v>
      </c>
      <c r="DI65" s="91"/>
      <c r="DJ65" s="90">
        <f t="shared" si="9"/>
        <v>0.88420818181818206</v>
      </c>
      <c r="DK65" s="90">
        <f t="shared" si="10"/>
        <v>0.87745715669495494</v>
      </c>
      <c r="DL65" s="90">
        <f t="shared" si="11"/>
        <v>1.0000100000000001</v>
      </c>
      <c r="DM65" s="90">
        <f t="shared" si="12"/>
        <v>0.96240836771607352</v>
      </c>
      <c r="DN65" s="90">
        <f t="shared" si="13"/>
        <v>1</v>
      </c>
      <c r="DO65" s="90" t="str">
        <f t="shared" si="14"/>
        <v/>
      </c>
      <c r="DP65" s="90">
        <f t="shared" si="15"/>
        <v>1</v>
      </c>
      <c r="DQ65" s="110">
        <v>1</v>
      </c>
      <c r="EE65" s="38">
        <v>0</v>
      </c>
      <c r="EF65" s="38">
        <v>0</v>
      </c>
      <c r="EG65" s="38">
        <v>0</v>
      </c>
      <c r="EH65" s="38">
        <v>0</v>
      </c>
      <c r="EI65" s="38" t="s">
        <v>575</v>
      </c>
      <c r="EJ65" s="38" t="s">
        <v>575</v>
      </c>
      <c r="EK65" s="38" t="s">
        <v>575</v>
      </c>
    </row>
    <row r="66" spans="1:143" s="38" customFormat="1" ht="138" hidden="1" customHeight="1" x14ac:dyDescent="0.2">
      <c r="A66" s="171" t="s">
        <v>1</v>
      </c>
      <c r="B66" s="89" t="s">
        <v>877</v>
      </c>
      <c r="C66" s="89" t="s">
        <v>349</v>
      </c>
      <c r="D66" s="89" t="s">
        <v>86</v>
      </c>
      <c r="E66" s="89" t="s">
        <v>424</v>
      </c>
      <c r="F66" s="89" t="s">
        <v>878</v>
      </c>
      <c r="G66" s="89" t="s">
        <v>544</v>
      </c>
      <c r="H66" s="136" t="s">
        <v>297</v>
      </c>
      <c r="I66" s="94" t="s">
        <v>879</v>
      </c>
      <c r="J66" s="94" t="s">
        <v>880</v>
      </c>
      <c r="K66" s="94" t="s">
        <v>881</v>
      </c>
      <c r="L66" s="89" t="s">
        <v>128</v>
      </c>
      <c r="M66" s="160" t="s">
        <v>93</v>
      </c>
      <c r="N66" s="95" t="s">
        <v>94</v>
      </c>
      <c r="O66" s="111">
        <v>0.4</v>
      </c>
      <c r="P66" s="111">
        <v>0.2</v>
      </c>
      <c r="Q66" s="111">
        <v>0.2</v>
      </c>
      <c r="R66" s="111">
        <v>0.2</v>
      </c>
      <c r="S66" s="111">
        <v>1</v>
      </c>
      <c r="T66" s="89" t="s">
        <v>129</v>
      </c>
      <c r="U66" s="111">
        <v>0.4</v>
      </c>
      <c r="V66" s="111">
        <v>0</v>
      </c>
      <c r="W66" s="111">
        <v>0.45</v>
      </c>
      <c r="X66" s="111">
        <v>0.65</v>
      </c>
      <c r="Y66" s="111">
        <v>0.84</v>
      </c>
      <c r="Z66" s="107">
        <v>0.18</v>
      </c>
      <c r="AA66" s="111">
        <v>0.02</v>
      </c>
      <c r="AB66" s="107">
        <v>0.03</v>
      </c>
      <c r="AC66" s="111">
        <v>0.05</v>
      </c>
      <c r="AD66" s="111">
        <v>0.06</v>
      </c>
      <c r="AE66" s="107">
        <v>0.16</v>
      </c>
      <c r="AF66" s="264">
        <v>0.2</v>
      </c>
      <c r="AG66" s="107">
        <v>0.21</v>
      </c>
      <c r="AH66" s="129"/>
      <c r="AI66" s="276"/>
      <c r="AJ66" s="129">
        <v>0.21</v>
      </c>
      <c r="AK66" s="129">
        <v>0.94</v>
      </c>
      <c r="AL66" s="117" t="s">
        <v>882</v>
      </c>
      <c r="AM66" s="117" t="s">
        <v>883</v>
      </c>
      <c r="AN66" s="117" t="s">
        <v>884</v>
      </c>
      <c r="AO66" s="117" t="s">
        <v>885</v>
      </c>
      <c r="AP66" s="117" t="s">
        <v>886</v>
      </c>
      <c r="AQ66" s="101" t="s">
        <v>887</v>
      </c>
      <c r="AR66" s="117" t="s">
        <v>1017</v>
      </c>
      <c r="AS66" s="75"/>
      <c r="AT66" s="75"/>
      <c r="AU66" s="75"/>
      <c r="AV66" s="75"/>
      <c r="AW66" s="180">
        <f t="shared" si="16"/>
        <v>1.0000100000000001</v>
      </c>
      <c r="AX66" s="409">
        <f t="shared" si="17"/>
        <v>1.0000100000000001</v>
      </c>
      <c r="AY66" s="417" t="s">
        <v>888</v>
      </c>
      <c r="AZ66" s="173" t="s">
        <v>889</v>
      </c>
      <c r="BA66" s="174" t="s">
        <v>890</v>
      </c>
      <c r="BB66" s="103" t="s">
        <v>105</v>
      </c>
      <c r="BC66" s="103" t="s">
        <v>139</v>
      </c>
      <c r="BD66" s="103" t="s">
        <v>94</v>
      </c>
      <c r="BE66" s="89" t="s">
        <v>129</v>
      </c>
      <c r="BF66" s="88">
        <v>43466</v>
      </c>
      <c r="BG66" s="88">
        <v>44926</v>
      </c>
      <c r="BH66" s="111">
        <v>1</v>
      </c>
      <c r="BI66" s="111">
        <v>1</v>
      </c>
      <c r="BJ66" s="111">
        <v>1</v>
      </c>
      <c r="BK66" s="111">
        <v>1</v>
      </c>
      <c r="BL66" s="111">
        <v>1</v>
      </c>
      <c r="BM66" s="111">
        <v>1</v>
      </c>
      <c r="BN66" s="111">
        <v>0</v>
      </c>
      <c r="BO66" s="111">
        <v>0.5</v>
      </c>
      <c r="BP66" s="111">
        <v>0.5</v>
      </c>
      <c r="BQ66" s="111">
        <v>0</v>
      </c>
      <c r="BR66" s="111">
        <v>0.5</v>
      </c>
      <c r="BS66" s="111">
        <v>0.25</v>
      </c>
      <c r="BT66" s="107">
        <v>0.25</v>
      </c>
      <c r="BU66" s="111">
        <v>0.5</v>
      </c>
      <c r="BV66" s="111">
        <v>1</v>
      </c>
      <c r="BW66" s="107">
        <v>1</v>
      </c>
      <c r="BX66" s="107">
        <v>1</v>
      </c>
      <c r="BY66" s="107">
        <v>1</v>
      </c>
      <c r="BZ66" s="129"/>
      <c r="CA66" s="129"/>
      <c r="CB66" s="129">
        <v>1</v>
      </c>
      <c r="CC66" s="129">
        <v>1</v>
      </c>
      <c r="CD66" s="100" t="s">
        <v>891</v>
      </c>
      <c r="CE66" s="100" t="s">
        <v>892</v>
      </c>
      <c r="CF66" s="100" t="s">
        <v>893</v>
      </c>
      <c r="CG66" s="104" t="s">
        <v>894</v>
      </c>
      <c r="CH66" s="100" t="s">
        <v>895</v>
      </c>
      <c r="CI66" s="101" t="s">
        <v>896</v>
      </c>
      <c r="CJ66" s="104" t="s">
        <v>1018</v>
      </c>
      <c r="CK66" s="105"/>
      <c r="CL66" s="105"/>
      <c r="CM66" s="105"/>
      <c r="CN66" s="75"/>
      <c r="CO66" s="125">
        <v>140000000</v>
      </c>
      <c r="CP66" s="125">
        <v>97657623</v>
      </c>
      <c r="CQ66" s="125">
        <v>70087032</v>
      </c>
      <c r="CR66" s="107">
        <f t="shared" si="20"/>
        <v>0.69755445000000005</v>
      </c>
      <c r="CS66" s="415">
        <f t="shared" si="21"/>
        <v>0.50062165714285711</v>
      </c>
      <c r="CT66" s="405">
        <f t="shared" si="18"/>
        <v>1</v>
      </c>
      <c r="CU66" s="406">
        <f t="shared" si="19"/>
        <v>1</v>
      </c>
      <c r="CV66" s="221"/>
      <c r="CW66" s="222"/>
      <c r="CY66" s="88">
        <v>44708</v>
      </c>
      <c r="CZ66" s="89" t="s">
        <v>310</v>
      </c>
      <c r="DA66" s="89" t="s">
        <v>879</v>
      </c>
      <c r="DB66" s="89" t="s">
        <v>888</v>
      </c>
      <c r="DC66" s="89" t="s">
        <v>128</v>
      </c>
      <c r="DD66" s="89" t="s">
        <v>105</v>
      </c>
      <c r="DE66" s="90">
        <f t="shared" si="22"/>
        <v>3.0303333333333335E-2</v>
      </c>
      <c r="DF66" s="90">
        <f t="shared" si="6"/>
        <v>0.11111222222222222</v>
      </c>
      <c r="DG66" s="90">
        <f t="shared" si="7"/>
        <v>0.33333333333333331</v>
      </c>
      <c r="DH66" s="90">
        <f t="shared" si="8"/>
        <v>0.33333333333333331</v>
      </c>
      <c r="DI66" s="91"/>
      <c r="DJ66" s="90">
        <f t="shared" si="9"/>
        <v>0.88420818181818206</v>
      </c>
      <c r="DK66" s="90">
        <f t="shared" si="10"/>
        <v>0.87745715669495494</v>
      </c>
      <c r="DL66" s="90">
        <f t="shared" si="11"/>
        <v>1</v>
      </c>
      <c r="DM66" s="90">
        <f t="shared" si="12"/>
        <v>1</v>
      </c>
      <c r="DN66" s="90">
        <f t="shared" si="13"/>
        <v>1</v>
      </c>
      <c r="DO66" s="90">
        <f t="shared" si="14"/>
        <v>1.0000100000000001</v>
      </c>
      <c r="DP66" s="90">
        <f t="shared" si="15"/>
        <v>1</v>
      </c>
      <c r="DQ66" s="110">
        <v>1</v>
      </c>
      <c r="EE66" s="38">
        <v>0</v>
      </c>
      <c r="EF66" s="38">
        <v>0</v>
      </c>
      <c r="EG66" s="38">
        <v>0</v>
      </c>
      <c r="EH66" s="38">
        <v>0</v>
      </c>
      <c r="EI66" s="38" t="s">
        <v>575</v>
      </c>
      <c r="EJ66" s="38" t="s">
        <v>575</v>
      </c>
      <c r="EK66" s="38" t="s">
        <v>575</v>
      </c>
    </row>
    <row r="67" spans="1:143" s="38" customFormat="1" ht="86.1" hidden="1" customHeight="1" x14ac:dyDescent="0.2">
      <c r="A67" s="171" t="s">
        <v>1</v>
      </c>
      <c r="B67" s="89" t="s">
        <v>877</v>
      </c>
      <c r="C67" s="89" t="s">
        <v>349</v>
      </c>
      <c r="D67" s="89" t="s">
        <v>86</v>
      </c>
      <c r="E67" s="89" t="s">
        <v>424</v>
      </c>
      <c r="F67" s="89" t="s">
        <v>878</v>
      </c>
      <c r="G67" s="89" t="s">
        <v>544</v>
      </c>
      <c r="H67" s="136" t="s">
        <v>297</v>
      </c>
      <c r="I67" s="94" t="s">
        <v>879</v>
      </c>
      <c r="J67" s="94" t="s">
        <v>880</v>
      </c>
      <c r="K67" s="94" t="s">
        <v>881</v>
      </c>
      <c r="L67" s="89" t="s">
        <v>128</v>
      </c>
      <c r="M67" s="160" t="s">
        <v>93</v>
      </c>
      <c r="N67" s="95" t="s">
        <v>94</v>
      </c>
      <c r="O67" s="111">
        <v>0.4</v>
      </c>
      <c r="P67" s="111">
        <v>0.2</v>
      </c>
      <c r="Q67" s="111">
        <v>0.2</v>
      </c>
      <c r="R67" s="111">
        <v>0.2</v>
      </c>
      <c r="S67" s="111">
        <v>1</v>
      </c>
      <c r="T67" s="89" t="s">
        <v>129</v>
      </c>
      <c r="U67" s="111"/>
      <c r="V67" s="111"/>
      <c r="W67" s="111"/>
      <c r="X67" s="111"/>
      <c r="Y67" s="111"/>
      <c r="Z67" s="111"/>
      <c r="AA67" s="111"/>
      <c r="AB67" s="107"/>
      <c r="AC67" s="111"/>
      <c r="AD67" s="111"/>
      <c r="AE67" s="107"/>
      <c r="AF67" s="99"/>
      <c r="AG67" s="99"/>
      <c r="AH67" s="107"/>
      <c r="AI67" s="107"/>
      <c r="AJ67" s="107"/>
      <c r="AK67" s="107"/>
      <c r="AL67" s="117"/>
      <c r="AM67" s="117"/>
      <c r="AN67" s="117"/>
      <c r="AO67" s="117"/>
      <c r="AP67" s="117"/>
      <c r="AQ67" s="101"/>
      <c r="AR67" s="101"/>
      <c r="AS67" s="101"/>
      <c r="AT67" s="101"/>
      <c r="AU67" s="101"/>
      <c r="AV67" s="101"/>
      <c r="AW67" s="180" t="str">
        <f t="shared" si="16"/>
        <v>No requiere reporte</v>
      </c>
      <c r="AX67" s="410" t="str">
        <f t="shared" si="17"/>
        <v>No requiere reporte</v>
      </c>
      <c r="AY67" s="417" t="s">
        <v>897</v>
      </c>
      <c r="AZ67" s="94" t="s">
        <v>898</v>
      </c>
      <c r="BA67" s="174" t="s">
        <v>899</v>
      </c>
      <c r="BB67" s="89" t="s">
        <v>105</v>
      </c>
      <c r="BC67" s="103" t="s">
        <v>139</v>
      </c>
      <c r="BD67" s="103" t="s">
        <v>94</v>
      </c>
      <c r="BE67" s="89" t="s">
        <v>129</v>
      </c>
      <c r="BF67" s="88">
        <v>43466</v>
      </c>
      <c r="BG67" s="88">
        <v>44926</v>
      </c>
      <c r="BH67" s="111">
        <v>1</v>
      </c>
      <c r="BI67" s="111">
        <v>1</v>
      </c>
      <c r="BJ67" s="111">
        <v>1</v>
      </c>
      <c r="BK67" s="111">
        <v>1</v>
      </c>
      <c r="BL67" s="111">
        <v>1</v>
      </c>
      <c r="BM67" s="111">
        <v>1</v>
      </c>
      <c r="BN67" s="111">
        <v>0</v>
      </c>
      <c r="BO67" s="111">
        <v>0</v>
      </c>
      <c r="BP67" s="111">
        <v>1</v>
      </c>
      <c r="BQ67" s="111">
        <v>1</v>
      </c>
      <c r="BR67" s="111">
        <v>1</v>
      </c>
      <c r="BS67" s="111">
        <v>0.25</v>
      </c>
      <c r="BT67" s="107">
        <v>0.25</v>
      </c>
      <c r="BU67" s="111">
        <v>0.25</v>
      </c>
      <c r="BV67" s="111">
        <v>1</v>
      </c>
      <c r="BW67" s="107">
        <v>1</v>
      </c>
      <c r="BX67" s="107" t="s">
        <v>94</v>
      </c>
      <c r="BY67" s="107" t="s">
        <v>94</v>
      </c>
      <c r="BZ67" s="129"/>
      <c r="CA67" s="129"/>
      <c r="CB67" s="129" t="s">
        <v>94</v>
      </c>
      <c r="CC67" s="129">
        <v>1</v>
      </c>
      <c r="CD67" s="100" t="s">
        <v>900</v>
      </c>
      <c r="CE67" s="100" t="s">
        <v>901</v>
      </c>
      <c r="CF67" s="100" t="s">
        <v>902</v>
      </c>
      <c r="CG67" s="104" t="s">
        <v>903</v>
      </c>
      <c r="CH67" s="100" t="s">
        <v>904</v>
      </c>
      <c r="CI67" s="101" t="s">
        <v>905</v>
      </c>
      <c r="CJ67" s="104" t="s">
        <v>1032</v>
      </c>
      <c r="CK67" s="105"/>
      <c r="CL67" s="105"/>
      <c r="CM67" s="105"/>
      <c r="CN67" s="75"/>
      <c r="CO67" s="125">
        <v>83000000</v>
      </c>
      <c r="CP67" s="125">
        <v>0</v>
      </c>
      <c r="CQ67" s="125">
        <v>0</v>
      </c>
      <c r="CR67" s="107">
        <f t="shared" si="20"/>
        <v>0</v>
      </c>
      <c r="CS67" s="415">
        <f t="shared" si="21"/>
        <v>0</v>
      </c>
      <c r="CT67" s="405" t="str">
        <f t="shared" si="18"/>
        <v>No aplica</v>
      </c>
      <c r="CU67" s="406">
        <f t="shared" si="19"/>
        <v>1</v>
      </c>
      <c r="CV67" s="221"/>
      <c r="CW67" s="222"/>
      <c r="CY67" s="88">
        <v>44709</v>
      </c>
      <c r="CZ67" s="89" t="s">
        <v>310</v>
      </c>
      <c r="DA67" s="89" t="s">
        <v>879</v>
      </c>
      <c r="DB67" s="89" t="s">
        <v>906</v>
      </c>
      <c r="DC67" s="89" t="s">
        <v>128</v>
      </c>
      <c r="DD67" s="89" t="s">
        <v>105</v>
      </c>
      <c r="DE67" s="90" t="str">
        <f t="shared" si="22"/>
        <v/>
      </c>
      <c r="DF67" s="90" t="str">
        <f t="shared" si="6"/>
        <v/>
      </c>
      <c r="DG67" s="90">
        <f t="shared" si="7"/>
        <v>0</v>
      </c>
      <c r="DH67" s="90">
        <f t="shared" si="8"/>
        <v>0.33333333333333331</v>
      </c>
      <c r="DI67" s="91"/>
      <c r="DJ67" s="90">
        <f t="shared" si="9"/>
        <v>0.88420818181818206</v>
      </c>
      <c r="DK67" s="90">
        <f t="shared" si="10"/>
        <v>0.87745715669495494</v>
      </c>
      <c r="DL67" s="90" t="str">
        <f t="shared" si="11"/>
        <v/>
      </c>
      <c r="DM67" s="90">
        <f t="shared" si="12"/>
        <v>1</v>
      </c>
      <c r="DN67" s="90" t="str">
        <f t="shared" si="13"/>
        <v/>
      </c>
      <c r="DO67" s="90" t="str">
        <f t="shared" si="14"/>
        <v/>
      </c>
      <c r="DP67" s="90" t="str">
        <f t="shared" si="15"/>
        <v/>
      </c>
      <c r="DQ67" s="110">
        <v>1</v>
      </c>
      <c r="EE67" s="38">
        <v>0</v>
      </c>
      <c r="EF67" s="38">
        <v>0</v>
      </c>
      <c r="EG67" s="38">
        <v>0</v>
      </c>
      <c r="EH67" s="38">
        <v>0</v>
      </c>
      <c r="EI67" s="38" t="s">
        <v>575</v>
      </c>
      <c r="EJ67" s="38" t="s">
        <v>575</v>
      </c>
      <c r="EK67" s="38" t="s">
        <v>575</v>
      </c>
    </row>
    <row r="68" spans="1:143" s="38" customFormat="1" ht="86.1" hidden="1" customHeight="1" x14ac:dyDescent="0.2">
      <c r="A68" s="171" t="s">
        <v>1</v>
      </c>
      <c r="B68" s="89" t="s">
        <v>877</v>
      </c>
      <c r="C68" s="89" t="s">
        <v>349</v>
      </c>
      <c r="D68" s="89" t="s">
        <v>86</v>
      </c>
      <c r="E68" s="89" t="s">
        <v>424</v>
      </c>
      <c r="F68" s="89" t="s">
        <v>878</v>
      </c>
      <c r="G68" s="89" t="s">
        <v>544</v>
      </c>
      <c r="H68" s="136" t="s">
        <v>297</v>
      </c>
      <c r="I68" s="94" t="s">
        <v>879</v>
      </c>
      <c r="J68" s="94" t="s">
        <v>880</v>
      </c>
      <c r="K68" s="94" t="s">
        <v>881</v>
      </c>
      <c r="L68" s="89" t="s">
        <v>128</v>
      </c>
      <c r="M68" s="160" t="s">
        <v>93</v>
      </c>
      <c r="N68" s="95" t="s">
        <v>94</v>
      </c>
      <c r="O68" s="111">
        <v>0.4</v>
      </c>
      <c r="P68" s="111">
        <v>0.2</v>
      </c>
      <c r="Q68" s="111">
        <v>0.2</v>
      </c>
      <c r="R68" s="111">
        <v>0.2</v>
      </c>
      <c r="S68" s="111">
        <v>1</v>
      </c>
      <c r="T68" s="89" t="s">
        <v>129</v>
      </c>
      <c r="U68" s="111"/>
      <c r="V68" s="111"/>
      <c r="W68" s="111"/>
      <c r="X68" s="111"/>
      <c r="Y68" s="111"/>
      <c r="Z68" s="111"/>
      <c r="AA68" s="111"/>
      <c r="AB68" s="107"/>
      <c r="AC68" s="111"/>
      <c r="AD68" s="111"/>
      <c r="AE68" s="107"/>
      <c r="AF68" s="99"/>
      <c r="AG68" s="99"/>
      <c r="AH68" s="107"/>
      <c r="AI68" s="107"/>
      <c r="AJ68" s="107"/>
      <c r="AK68" s="107"/>
      <c r="AL68" s="117"/>
      <c r="AM68" s="117"/>
      <c r="AN68" s="117"/>
      <c r="AO68" s="117"/>
      <c r="AP68" s="117"/>
      <c r="AQ68" s="101"/>
      <c r="AR68" s="101"/>
      <c r="AS68" s="101"/>
      <c r="AT68" s="101"/>
      <c r="AU68" s="101"/>
      <c r="AV68" s="101"/>
      <c r="AW68" s="180" t="str">
        <f t="shared" si="16"/>
        <v>No requiere reporte</v>
      </c>
      <c r="AX68" s="410" t="str">
        <f t="shared" si="17"/>
        <v>No requiere reporte</v>
      </c>
      <c r="AY68" s="417" t="s">
        <v>907</v>
      </c>
      <c r="AZ68" s="102" t="s">
        <v>908</v>
      </c>
      <c r="BA68" s="174" t="s">
        <v>909</v>
      </c>
      <c r="BB68" s="89" t="s">
        <v>105</v>
      </c>
      <c r="BC68" s="103" t="s">
        <v>139</v>
      </c>
      <c r="BD68" s="103" t="s">
        <v>94</v>
      </c>
      <c r="BE68" s="89" t="s">
        <v>129</v>
      </c>
      <c r="BF68" s="88">
        <v>43466</v>
      </c>
      <c r="BG68" s="88">
        <v>44926</v>
      </c>
      <c r="BH68" s="111">
        <v>1</v>
      </c>
      <c r="BI68" s="111">
        <v>1</v>
      </c>
      <c r="BJ68" s="111">
        <v>1</v>
      </c>
      <c r="BK68" s="111">
        <v>1</v>
      </c>
      <c r="BL68" s="111">
        <v>1</v>
      </c>
      <c r="BM68" s="111">
        <v>0</v>
      </c>
      <c r="BN68" s="111">
        <v>0</v>
      </c>
      <c r="BO68" s="111">
        <v>0</v>
      </c>
      <c r="BP68" s="111">
        <v>1</v>
      </c>
      <c r="BQ68" s="111">
        <v>1</v>
      </c>
      <c r="BR68" s="111">
        <v>1</v>
      </c>
      <c r="BS68" s="111">
        <v>0</v>
      </c>
      <c r="BT68" s="107">
        <v>0</v>
      </c>
      <c r="BU68" s="111">
        <v>0</v>
      </c>
      <c r="BV68" s="111">
        <v>0.5</v>
      </c>
      <c r="BW68" s="107">
        <v>0.5</v>
      </c>
      <c r="BX68" s="107" t="s">
        <v>94</v>
      </c>
      <c r="BY68" s="107">
        <v>1</v>
      </c>
      <c r="BZ68" s="129"/>
      <c r="CA68" s="129"/>
      <c r="CB68" s="129" t="s">
        <v>94</v>
      </c>
      <c r="CC68" s="129">
        <v>1</v>
      </c>
      <c r="CD68" s="100" t="s">
        <v>910</v>
      </c>
      <c r="CE68" s="100" t="s">
        <v>911</v>
      </c>
      <c r="CF68" s="100" t="s">
        <v>912</v>
      </c>
      <c r="CG68" s="104" t="s">
        <v>913</v>
      </c>
      <c r="CH68" s="100" t="s">
        <v>914</v>
      </c>
      <c r="CI68" s="101" t="s">
        <v>915</v>
      </c>
      <c r="CJ68" s="104" t="s">
        <v>1033</v>
      </c>
      <c r="CK68" s="105"/>
      <c r="CL68" s="105"/>
      <c r="CM68" s="105"/>
      <c r="CN68" s="75"/>
      <c r="CO68" s="125">
        <v>200000000</v>
      </c>
      <c r="CP68" s="125">
        <v>0</v>
      </c>
      <c r="CQ68" s="125">
        <v>0</v>
      </c>
      <c r="CR68" s="107">
        <f t="shared" si="20"/>
        <v>0</v>
      </c>
      <c r="CS68" s="415">
        <f t="shared" si="21"/>
        <v>0</v>
      </c>
      <c r="CT68" s="405" t="str">
        <f t="shared" si="18"/>
        <v>No aplica</v>
      </c>
      <c r="CU68" s="406">
        <f t="shared" si="19"/>
        <v>1</v>
      </c>
      <c r="CV68" s="221"/>
      <c r="CW68" s="222"/>
      <c r="CY68" s="88">
        <v>44710</v>
      </c>
      <c r="CZ68" s="89" t="s">
        <v>310</v>
      </c>
      <c r="DA68" s="89" t="s">
        <v>879</v>
      </c>
      <c r="DB68" s="89" t="s">
        <v>916</v>
      </c>
      <c r="DC68" s="89" t="s">
        <v>128</v>
      </c>
      <c r="DD68" s="89" t="s">
        <v>105</v>
      </c>
      <c r="DE68" s="90" t="str">
        <f t="shared" si="22"/>
        <v/>
      </c>
      <c r="DF68" s="90" t="str">
        <f t="shared" si="6"/>
        <v/>
      </c>
      <c r="DG68" s="90">
        <f t="shared" si="7"/>
        <v>0</v>
      </c>
      <c r="DH68" s="90">
        <f t="shared" si="8"/>
        <v>0.33333333333333331</v>
      </c>
      <c r="DI68" s="91"/>
      <c r="DJ68" s="90">
        <f t="shared" si="9"/>
        <v>0.88420818181818206</v>
      </c>
      <c r="DK68" s="90">
        <f t="shared" si="10"/>
        <v>0.87745715669495494</v>
      </c>
      <c r="DL68" s="90" t="str">
        <f t="shared" si="11"/>
        <v/>
      </c>
      <c r="DM68" s="90">
        <f t="shared" si="12"/>
        <v>1</v>
      </c>
      <c r="DN68" s="90" t="str">
        <f t="shared" si="13"/>
        <v/>
      </c>
      <c r="DO68" s="90" t="str">
        <f t="shared" si="14"/>
        <v/>
      </c>
      <c r="DP68" s="90" t="str">
        <f t="shared" si="15"/>
        <v/>
      </c>
      <c r="DQ68" s="110">
        <v>0.5</v>
      </c>
      <c r="EE68" s="38">
        <v>0</v>
      </c>
      <c r="EF68" s="38">
        <v>0</v>
      </c>
      <c r="EG68" s="38">
        <v>0</v>
      </c>
      <c r="EH68" s="38">
        <v>0</v>
      </c>
      <c r="EI68" s="38" t="s">
        <v>575</v>
      </c>
      <c r="EJ68" s="38" t="s">
        <v>575</v>
      </c>
      <c r="EK68" s="38" t="s">
        <v>575</v>
      </c>
    </row>
    <row r="69" spans="1:143" s="38" customFormat="1" ht="86.1" hidden="1" customHeight="1" x14ac:dyDescent="0.2">
      <c r="A69" s="171" t="s">
        <v>1</v>
      </c>
      <c r="B69" s="89" t="s">
        <v>917</v>
      </c>
      <c r="C69" s="89" t="s">
        <v>388</v>
      </c>
      <c r="D69" s="89" t="s">
        <v>86</v>
      </c>
      <c r="E69" s="89" t="s">
        <v>86</v>
      </c>
      <c r="F69" s="89" t="s">
        <v>86</v>
      </c>
      <c r="G69" s="89" t="s">
        <v>544</v>
      </c>
      <c r="H69" s="136" t="s">
        <v>327</v>
      </c>
      <c r="I69" s="94" t="s">
        <v>918</v>
      </c>
      <c r="J69" s="117" t="s">
        <v>919</v>
      </c>
      <c r="K69" s="117" t="s">
        <v>920</v>
      </c>
      <c r="L69" s="117" t="s">
        <v>92</v>
      </c>
      <c r="M69" s="160" t="s">
        <v>355</v>
      </c>
      <c r="N69" s="225">
        <v>73.400000000000006</v>
      </c>
      <c r="O69" s="225">
        <v>73.400000000000006</v>
      </c>
      <c r="P69" s="124">
        <v>78</v>
      </c>
      <c r="Q69" s="124">
        <v>84</v>
      </c>
      <c r="R69" s="124">
        <v>90</v>
      </c>
      <c r="S69" s="124">
        <v>90</v>
      </c>
      <c r="T69" s="89" t="s">
        <v>365</v>
      </c>
      <c r="U69" s="89">
        <v>73.400000000000006</v>
      </c>
      <c r="V69" s="96">
        <v>0</v>
      </c>
      <c r="W69" s="96">
        <v>0</v>
      </c>
      <c r="X69" s="225">
        <v>84.6</v>
      </c>
      <c r="Y69" s="225">
        <v>84.6</v>
      </c>
      <c r="Z69" s="225">
        <v>84.6</v>
      </c>
      <c r="AA69" s="96">
        <v>0</v>
      </c>
      <c r="AB69" s="124">
        <v>88</v>
      </c>
      <c r="AC69" s="124">
        <v>88.2</v>
      </c>
      <c r="AD69" s="124">
        <v>88</v>
      </c>
      <c r="AE69" s="124">
        <v>88</v>
      </c>
      <c r="AF69" s="99" t="s">
        <v>94</v>
      </c>
      <c r="AG69" s="124">
        <v>90.3</v>
      </c>
      <c r="AH69" s="71"/>
      <c r="AI69" s="274"/>
      <c r="AJ69" s="71">
        <v>90.3</v>
      </c>
      <c r="AK69" s="71">
        <f>AE69</f>
        <v>88</v>
      </c>
      <c r="AL69" s="117" t="s">
        <v>921</v>
      </c>
      <c r="AM69" s="117" t="s">
        <v>922</v>
      </c>
      <c r="AN69" s="117" t="s">
        <v>923</v>
      </c>
      <c r="AO69" s="117" t="s">
        <v>923</v>
      </c>
      <c r="AP69" s="117" t="s">
        <v>924</v>
      </c>
      <c r="AQ69" s="101" t="s">
        <v>925</v>
      </c>
      <c r="AR69" s="117" t="s">
        <v>1019</v>
      </c>
      <c r="AS69" s="75"/>
      <c r="AT69" s="75"/>
      <c r="AU69" s="75"/>
      <c r="AV69" s="75"/>
      <c r="AW69" s="180">
        <f t="shared" si="16"/>
        <v>1.0000100000000001</v>
      </c>
      <c r="AX69" s="409">
        <f t="shared" si="17"/>
        <v>0.97777777777777775</v>
      </c>
      <c r="AY69" s="171" t="s">
        <v>926</v>
      </c>
      <c r="AZ69" s="173" t="s">
        <v>927</v>
      </c>
      <c r="BA69" s="174" t="s">
        <v>928</v>
      </c>
      <c r="BB69" s="103" t="s">
        <v>115</v>
      </c>
      <c r="BC69" s="103" t="s">
        <v>355</v>
      </c>
      <c r="BD69" s="103" t="s">
        <v>929</v>
      </c>
      <c r="BE69" s="89" t="s">
        <v>129</v>
      </c>
      <c r="BF69" s="88">
        <v>43466</v>
      </c>
      <c r="BG69" s="88">
        <v>44926</v>
      </c>
      <c r="BH69" s="111">
        <v>0.78</v>
      </c>
      <c r="BI69" s="111">
        <v>0.78</v>
      </c>
      <c r="BJ69" s="111">
        <v>0.9</v>
      </c>
      <c r="BK69" s="111">
        <v>0.95</v>
      </c>
      <c r="BL69" s="111">
        <v>0.95</v>
      </c>
      <c r="BM69" s="111">
        <v>0.81379310344827582</v>
      </c>
      <c r="BN69" s="111">
        <v>0</v>
      </c>
      <c r="BO69" s="111">
        <v>0</v>
      </c>
      <c r="BP69" s="111">
        <v>0</v>
      </c>
      <c r="BQ69" s="111">
        <v>0.82116788321167888</v>
      </c>
      <c r="BR69" s="111">
        <v>0.82116788321167888</v>
      </c>
      <c r="BS69" s="111">
        <v>0</v>
      </c>
      <c r="BT69" s="111">
        <v>0</v>
      </c>
      <c r="BU69" s="111">
        <v>0</v>
      </c>
      <c r="BV69" s="111">
        <v>0.86682808716707027</v>
      </c>
      <c r="BW69" s="111">
        <v>0.86682808716707027</v>
      </c>
      <c r="BX69" s="111" t="s">
        <v>94</v>
      </c>
      <c r="BY69" s="111" t="s">
        <v>94</v>
      </c>
      <c r="BZ69" s="156"/>
      <c r="CA69" s="156"/>
      <c r="CB69" s="156" t="s">
        <v>94</v>
      </c>
      <c r="CC69" s="156">
        <v>0.86682808716707027</v>
      </c>
      <c r="CD69" s="100" t="s">
        <v>930</v>
      </c>
      <c r="CE69" s="100" t="s">
        <v>931</v>
      </c>
      <c r="CF69" s="100" t="s">
        <v>932</v>
      </c>
      <c r="CG69" s="104" t="s">
        <v>933</v>
      </c>
      <c r="CH69" s="100" t="s">
        <v>933</v>
      </c>
      <c r="CI69" s="297" t="s">
        <v>934</v>
      </c>
      <c r="CJ69" s="401" t="s">
        <v>1020</v>
      </c>
      <c r="CK69" s="298"/>
      <c r="CL69" s="298"/>
      <c r="CM69" s="298"/>
      <c r="CN69" s="75"/>
      <c r="CO69" s="196">
        <v>1281879344</v>
      </c>
      <c r="CP69" s="226">
        <v>813843207</v>
      </c>
      <c r="CQ69" s="226">
        <v>523817609</v>
      </c>
      <c r="CR69" s="107">
        <f t="shared" si="20"/>
        <v>0.63488284666516948</v>
      </c>
      <c r="CS69" s="415">
        <f t="shared" si="21"/>
        <v>0.40863253741609551</v>
      </c>
      <c r="CT69" s="405" t="str">
        <f t="shared" si="18"/>
        <v>No aplica</v>
      </c>
      <c r="CU69" s="406">
        <f t="shared" si="19"/>
        <v>0.91245061807060035</v>
      </c>
      <c r="CV69" s="200"/>
      <c r="CW69" s="222"/>
      <c r="CY69" s="88">
        <v>44711</v>
      </c>
      <c r="CZ69" s="89" t="s">
        <v>344</v>
      </c>
      <c r="DA69" s="89" t="s">
        <v>918</v>
      </c>
      <c r="DB69" s="89" t="s">
        <v>926</v>
      </c>
      <c r="DC69" s="89" t="s">
        <v>92</v>
      </c>
      <c r="DD69" s="89" t="s">
        <v>124</v>
      </c>
      <c r="DE69" s="90">
        <f t="shared" si="22"/>
        <v>3.0303333333333335E-2</v>
      </c>
      <c r="DF69" s="90">
        <f t="shared" si="6"/>
        <v>9.0910000000000005E-2</v>
      </c>
      <c r="DG69" s="90">
        <f t="shared" si="7"/>
        <v>0</v>
      </c>
      <c r="DH69" s="90">
        <f t="shared" si="8"/>
        <v>0.30415020602353343</v>
      </c>
      <c r="DI69" s="91"/>
      <c r="DJ69" s="90">
        <f t="shared" si="9"/>
        <v>0.88420818181818206</v>
      </c>
      <c r="DK69" s="90">
        <f t="shared" si="10"/>
        <v>0.87745715669495494</v>
      </c>
      <c r="DL69" s="90" t="str">
        <f t="shared" si="11"/>
        <v/>
      </c>
      <c r="DM69" s="90">
        <f t="shared" si="12"/>
        <v>0.91606719997219554</v>
      </c>
      <c r="DN69" s="90" t="str">
        <f t="shared" si="13"/>
        <v/>
      </c>
      <c r="DO69" s="90">
        <f t="shared" si="14"/>
        <v>1.0000100000000001</v>
      </c>
      <c r="DP69" s="90" t="str">
        <f t="shared" si="15"/>
        <v/>
      </c>
      <c r="DQ69" s="110">
        <v>0.91245061807060035</v>
      </c>
      <c r="EE69" s="38">
        <v>0</v>
      </c>
      <c r="EF69" s="38">
        <v>0</v>
      </c>
      <c r="EG69" s="38">
        <v>0</v>
      </c>
      <c r="EH69" s="38">
        <v>0</v>
      </c>
      <c r="EI69" s="38" t="s">
        <v>575</v>
      </c>
      <c r="EJ69" s="38" t="s">
        <v>575</v>
      </c>
      <c r="EK69" s="38" t="s">
        <v>575</v>
      </c>
    </row>
    <row r="70" spans="1:143" s="38" customFormat="1" ht="86.1" hidden="1" customHeight="1" x14ac:dyDescent="0.2">
      <c r="A70" s="171" t="s">
        <v>1</v>
      </c>
      <c r="B70" s="89" t="s">
        <v>917</v>
      </c>
      <c r="C70" s="89" t="s">
        <v>388</v>
      </c>
      <c r="D70" s="89" t="s">
        <v>86</v>
      </c>
      <c r="E70" s="89" t="s">
        <v>86</v>
      </c>
      <c r="F70" s="89" t="s">
        <v>86</v>
      </c>
      <c r="G70" s="89" t="s">
        <v>544</v>
      </c>
      <c r="H70" s="136" t="s">
        <v>327</v>
      </c>
      <c r="I70" s="94" t="s">
        <v>918</v>
      </c>
      <c r="J70" s="117" t="s">
        <v>919</v>
      </c>
      <c r="K70" s="117" t="s">
        <v>920</v>
      </c>
      <c r="L70" s="117" t="s">
        <v>92</v>
      </c>
      <c r="M70" s="160" t="s">
        <v>355</v>
      </c>
      <c r="N70" s="225">
        <v>73.400000000000006</v>
      </c>
      <c r="O70" s="225">
        <v>73.400000000000006</v>
      </c>
      <c r="P70" s="124">
        <v>78</v>
      </c>
      <c r="Q70" s="124">
        <v>84</v>
      </c>
      <c r="R70" s="124">
        <v>90</v>
      </c>
      <c r="S70" s="124">
        <v>90</v>
      </c>
      <c r="T70" s="89" t="s">
        <v>365</v>
      </c>
      <c r="U70" s="96"/>
      <c r="V70" s="96"/>
      <c r="W70" s="96"/>
      <c r="X70" s="96"/>
      <c r="Y70" s="96"/>
      <c r="Z70" s="96"/>
      <c r="AA70" s="96"/>
      <c r="AB70" s="124"/>
      <c r="AC70" s="96"/>
      <c r="AD70" s="96"/>
      <c r="AE70" s="124"/>
      <c r="AF70" s="99"/>
      <c r="AG70" s="99"/>
      <c r="AH70" s="124"/>
      <c r="AI70" s="124"/>
      <c r="AJ70" s="124"/>
      <c r="AK70" s="124"/>
      <c r="AL70" s="117"/>
      <c r="AM70" s="117"/>
      <c r="AN70" s="117"/>
      <c r="AO70" s="117"/>
      <c r="AP70" s="117"/>
      <c r="AQ70" s="101"/>
      <c r="AR70" s="101"/>
      <c r="AS70" s="101"/>
      <c r="AT70" s="101"/>
      <c r="AU70" s="101"/>
      <c r="AV70" s="101"/>
      <c r="AW70" s="180" t="str">
        <f t="shared" si="16"/>
        <v>No requiere reporte</v>
      </c>
      <c r="AX70" s="410" t="str">
        <f t="shared" si="17"/>
        <v>No requiere reporte</v>
      </c>
      <c r="AY70" s="171" t="s">
        <v>935</v>
      </c>
      <c r="AZ70" s="102" t="s">
        <v>936</v>
      </c>
      <c r="BA70" s="94" t="s">
        <v>937</v>
      </c>
      <c r="BB70" s="103" t="s">
        <v>115</v>
      </c>
      <c r="BC70" s="103" t="s">
        <v>139</v>
      </c>
      <c r="BD70" s="103" t="s">
        <v>94</v>
      </c>
      <c r="BE70" s="89" t="s">
        <v>129</v>
      </c>
      <c r="BF70" s="88">
        <v>43466</v>
      </c>
      <c r="BG70" s="88">
        <v>44926</v>
      </c>
      <c r="BH70" s="111">
        <v>1</v>
      </c>
      <c r="BI70" s="111">
        <v>1</v>
      </c>
      <c r="BJ70" s="111">
        <v>1</v>
      </c>
      <c r="BK70" s="111">
        <v>1</v>
      </c>
      <c r="BL70" s="111">
        <v>1</v>
      </c>
      <c r="BM70" s="111">
        <v>1</v>
      </c>
      <c r="BN70" s="111">
        <v>1</v>
      </c>
      <c r="BO70" s="111">
        <v>1</v>
      </c>
      <c r="BP70" s="111">
        <v>0.6</v>
      </c>
      <c r="BQ70" s="111">
        <v>1</v>
      </c>
      <c r="BR70" s="111">
        <v>1</v>
      </c>
      <c r="BS70" s="112">
        <v>1</v>
      </c>
      <c r="BT70" s="112">
        <v>1</v>
      </c>
      <c r="BU70" s="112">
        <v>1</v>
      </c>
      <c r="BV70" s="112">
        <v>1</v>
      </c>
      <c r="BW70" s="112">
        <v>1</v>
      </c>
      <c r="BX70" s="112">
        <v>1</v>
      </c>
      <c r="BY70" s="112">
        <v>1</v>
      </c>
      <c r="BZ70" s="192"/>
      <c r="CA70" s="192"/>
      <c r="CB70" s="192">
        <v>1</v>
      </c>
      <c r="CC70" s="192">
        <v>1</v>
      </c>
      <c r="CD70" s="100" t="s">
        <v>938</v>
      </c>
      <c r="CE70" s="100" t="s">
        <v>939</v>
      </c>
      <c r="CF70" s="100" t="s">
        <v>940</v>
      </c>
      <c r="CG70" s="104" t="s">
        <v>941</v>
      </c>
      <c r="CH70" s="100" t="s">
        <v>942</v>
      </c>
      <c r="CI70" s="101" t="s">
        <v>943</v>
      </c>
      <c r="CJ70" s="104" t="s">
        <v>1021</v>
      </c>
      <c r="CK70" s="105"/>
      <c r="CL70" s="105"/>
      <c r="CM70" s="105"/>
      <c r="CN70" s="75"/>
      <c r="CO70" s="227"/>
      <c r="CP70" s="227"/>
      <c r="CQ70" s="227"/>
      <c r="CR70" s="107" t="e">
        <f t="shared" si="20"/>
        <v>#DIV/0!</v>
      </c>
      <c r="CS70" s="415" t="e">
        <f t="shared" si="21"/>
        <v>#DIV/0!</v>
      </c>
      <c r="CT70" s="405">
        <f t="shared" si="18"/>
        <v>1</v>
      </c>
      <c r="CU70" s="406">
        <f t="shared" si="19"/>
        <v>1</v>
      </c>
      <c r="CV70" s="200"/>
      <c r="CW70" s="222"/>
      <c r="CY70" s="88">
        <v>44712</v>
      </c>
      <c r="CZ70" s="89" t="s">
        <v>344</v>
      </c>
      <c r="DA70" s="89" t="s">
        <v>918</v>
      </c>
      <c r="DB70" s="89" t="s">
        <v>944</v>
      </c>
      <c r="DC70" s="89" t="s">
        <v>92</v>
      </c>
      <c r="DD70" s="89" t="s">
        <v>124</v>
      </c>
      <c r="DE70" s="90" t="str">
        <f t="shared" si="22"/>
        <v/>
      </c>
      <c r="DF70" s="90" t="str">
        <f t="shared" si="6"/>
        <v/>
      </c>
      <c r="DG70" s="90">
        <f t="shared" si="7"/>
        <v>0.33333333333333331</v>
      </c>
      <c r="DH70" s="90">
        <f t="shared" si="8"/>
        <v>0.33333333333333331</v>
      </c>
      <c r="DI70" s="91"/>
      <c r="DJ70" s="90">
        <f t="shared" si="9"/>
        <v>0.88420818181818206</v>
      </c>
      <c r="DK70" s="90">
        <f t="shared" si="10"/>
        <v>0.87745715669495494</v>
      </c>
      <c r="DL70" s="90">
        <f t="shared" si="11"/>
        <v>1</v>
      </c>
      <c r="DM70" s="90">
        <f t="shared" si="12"/>
        <v>0.91606719997219554</v>
      </c>
      <c r="DN70" s="90">
        <f t="shared" si="13"/>
        <v>1</v>
      </c>
      <c r="DO70" s="90" t="str">
        <f t="shared" si="14"/>
        <v/>
      </c>
      <c r="DP70" s="90">
        <f t="shared" si="15"/>
        <v>1</v>
      </c>
      <c r="DQ70" s="110">
        <v>1</v>
      </c>
      <c r="EE70" s="38">
        <v>0</v>
      </c>
      <c r="EF70" s="38">
        <v>0</v>
      </c>
      <c r="EG70" s="38">
        <v>0</v>
      </c>
      <c r="EH70" s="38">
        <v>0</v>
      </c>
      <c r="EI70" s="38" t="s">
        <v>575</v>
      </c>
      <c r="EJ70" s="38" t="s">
        <v>575</v>
      </c>
      <c r="EK70" s="38" t="s">
        <v>575</v>
      </c>
    </row>
    <row r="71" spans="1:143" s="38" customFormat="1" ht="85.5" hidden="1" customHeight="1" thickBot="1" x14ac:dyDescent="0.25">
      <c r="A71" s="228" t="s">
        <v>1</v>
      </c>
      <c r="B71" s="229" t="s">
        <v>917</v>
      </c>
      <c r="C71" s="229" t="s">
        <v>388</v>
      </c>
      <c r="D71" s="229" t="s">
        <v>86</v>
      </c>
      <c r="E71" s="229" t="s">
        <v>86</v>
      </c>
      <c r="F71" s="229" t="s">
        <v>86</v>
      </c>
      <c r="G71" s="229" t="s">
        <v>544</v>
      </c>
      <c r="H71" s="230" t="s">
        <v>327</v>
      </c>
      <c r="I71" s="231" t="s">
        <v>918</v>
      </c>
      <c r="J71" s="232" t="s">
        <v>919</v>
      </c>
      <c r="K71" s="232" t="s">
        <v>920</v>
      </c>
      <c r="L71" s="232" t="s">
        <v>92</v>
      </c>
      <c r="M71" s="233" t="s">
        <v>355</v>
      </c>
      <c r="N71" s="234">
        <v>73.400000000000006</v>
      </c>
      <c r="O71" s="234">
        <v>73.400000000000006</v>
      </c>
      <c r="P71" s="235">
        <v>78</v>
      </c>
      <c r="Q71" s="235">
        <v>84</v>
      </c>
      <c r="R71" s="235">
        <v>90</v>
      </c>
      <c r="S71" s="235">
        <v>90</v>
      </c>
      <c r="T71" s="229" t="s">
        <v>365</v>
      </c>
      <c r="U71" s="236"/>
      <c r="V71" s="236"/>
      <c r="W71" s="236"/>
      <c r="X71" s="236"/>
      <c r="Y71" s="236"/>
      <c r="Z71" s="236"/>
      <c r="AA71" s="236"/>
      <c r="AB71" s="235"/>
      <c r="AC71" s="236"/>
      <c r="AD71" s="236"/>
      <c r="AE71" s="235"/>
      <c r="AF71" s="235"/>
      <c r="AG71" s="235"/>
      <c r="AH71" s="396"/>
      <c r="AI71" s="396"/>
      <c r="AJ71" s="396"/>
      <c r="AK71" s="396"/>
      <c r="AL71" s="293"/>
      <c r="AM71" s="293"/>
      <c r="AN71" s="293"/>
      <c r="AO71" s="293"/>
      <c r="AP71" s="293"/>
      <c r="AQ71" s="293"/>
      <c r="AR71" s="293"/>
      <c r="AS71" s="293"/>
      <c r="AT71" s="293"/>
      <c r="AU71" s="293"/>
      <c r="AV71" s="293"/>
      <c r="AW71" s="180" t="str">
        <f t="shared" si="16"/>
        <v>No requiere reporte</v>
      </c>
      <c r="AX71" s="411" t="str">
        <f t="shared" si="17"/>
        <v>No requiere reporte</v>
      </c>
      <c r="AY71" s="418" t="s">
        <v>945</v>
      </c>
      <c r="AZ71" s="237" t="s">
        <v>946</v>
      </c>
      <c r="BA71" s="238" t="s">
        <v>947</v>
      </c>
      <c r="BB71" s="239" t="s">
        <v>124</v>
      </c>
      <c r="BC71" s="239" t="s">
        <v>139</v>
      </c>
      <c r="BD71" s="239" t="s">
        <v>94</v>
      </c>
      <c r="BE71" s="229" t="s">
        <v>129</v>
      </c>
      <c r="BF71" s="240">
        <v>43466</v>
      </c>
      <c r="BG71" s="240">
        <v>44926</v>
      </c>
      <c r="BH71" s="241">
        <v>1</v>
      </c>
      <c r="BI71" s="241">
        <v>1</v>
      </c>
      <c r="BJ71" s="241">
        <v>1</v>
      </c>
      <c r="BK71" s="241">
        <v>1</v>
      </c>
      <c r="BL71" s="241">
        <v>1</v>
      </c>
      <c r="BM71" s="242">
        <v>1</v>
      </c>
      <c r="BN71" s="242">
        <v>2.7272727272727271E-2</v>
      </c>
      <c r="BO71" s="242">
        <v>5.4545454545454543E-2</v>
      </c>
      <c r="BP71" s="242">
        <v>0.43636363636363634</v>
      </c>
      <c r="BQ71" s="242">
        <v>1</v>
      </c>
      <c r="BR71" s="242">
        <v>1</v>
      </c>
      <c r="BS71" s="243">
        <v>0</v>
      </c>
      <c r="BT71" s="241">
        <v>0</v>
      </c>
      <c r="BU71" s="243">
        <v>0.6171875</v>
      </c>
      <c r="BV71" s="243">
        <v>1</v>
      </c>
      <c r="BW71" s="243">
        <v>1</v>
      </c>
      <c r="BX71" s="243" t="s">
        <v>94</v>
      </c>
      <c r="BY71" s="243" t="s">
        <v>94</v>
      </c>
      <c r="BZ71" s="244"/>
      <c r="CA71" s="244"/>
      <c r="CB71" s="244" t="s">
        <v>94</v>
      </c>
      <c r="CC71" s="244">
        <v>1</v>
      </c>
      <c r="CD71" s="245" t="s">
        <v>948</v>
      </c>
      <c r="CE71" s="245" t="s">
        <v>949</v>
      </c>
      <c r="CF71" s="245" t="s">
        <v>950</v>
      </c>
      <c r="CG71" s="246" t="s">
        <v>951</v>
      </c>
      <c r="CH71" s="245" t="s">
        <v>952</v>
      </c>
      <c r="CI71" s="293" t="s">
        <v>953</v>
      </c>
      <c r="CJ71" s="246" t="s">
        <v>1022</v>
      </c>
      <c r="CK71" s="247"/>
      <c r="CL71" s="247"/>
      <c r="CM71" s="247"/>
      <c r="CN71" s="247"/>
      <c r="CO71" s="248">
        <v>630986046</v>
      </c>
      <c r="CP71" s="249">
        <v>195622138</v>
      </c>
      <c r="CQ71" s="249">
        <v>124808402</v>
      </c>
      <c r="CR71" s="419">
        <f t="shared" si="20"/>
        <v>0.31002609208254978</v>
      </c>
      <c r="CS71" s="420">
        <f t="shared" si="21"/>
        <v>0.19779898904452159</v>
      </c>
      <c r="CT71" s="407" t="str">
        <f t="shared" si="18"/>
        <v>No aplica</v>
      </c>
      <c r="CU71" s="408">
        <f t="shared" si="19"/>
        <v>1</v>
      </c>
      <c r="CV71" s="250"/>
      <c r="CW71" s="251"/>
      <c r="CY71" s="88">
        <v>44713</v>
      </c>
      <c r="CZ71" s="89" t="s">
        <v>344</v>
      </c>
      <c r="DA71" s="89" t="s">
        <v>918</v>
      </c>
      <c r="DB71" s="89" t="s">
        <v>954</v>
      </c>
      <c r="DC71" s="89" t="s">
        <v>92</v>
      </c>
      <c r="DD71" s="89" t="s">
        <v>124</v>
      </c>
      <c r="DE71" s="90" t="str">
        <f t="shared" si="22"/>
        <v/>
      </c>
      <c r="DF71" s="90" t="str">
        <f t="shared" si="6"/>
        <v/>
      </c>
      <c r="DG71" s="90">
        <f t="shared" si="7"/>
        <v>0</v>
      </c>
      <c r="DH71" s="90">
        <f t="shared" si="8"/>
        <v>0.33333333333333331</v>
      </c>
      <c r="DI71" s="91"/>
      <c r="DJ71" s="90">
        <f t="shared" si="9"/>
        <v>0.88420818181818206</v>
      </c>
      <c r="DK71" s="90">
        <f t="shared" si="10"/>
        <v>0.87745715669495494</v>
      </c>
      <c r="DL71" s="90" t="str">
        <f t="shared" si="11"/>
        <v/>
      </c>
      <c r="DM71" s="90">
        <f t="shared" si="12"/>
        <v>0.91606719997219554</v>
      </c>
      <c r="DN71" s="90" t="str">
        <f t="shared" si="13"/>
        <v/>
      </c>
      <c r="DO71" s="90" t="str">
        <f t="shared" si="14"/>
        <v/>
      </c>
      <c r="DP71" s="90" t="str">
        <f t="shared" si="15"/>
        <v/>
      </c>
      <c r="DQ71" s="252">
        <v>1</v>
      </c>
      <c r="EE71" s="38">
        <v>0</v>
      </c>
      <c r="EF71" s="38">
        <v>0</v>
      </c>
      <c r="EG71" s="38">
        <v>0</v>
      </c>
      <c r="EH71" s="38">
        <v>0</v>
      </c>
      <c r="EI71" s="38" t="s">
        <v>575</v>
      </c>
      <c r="EJ71" s="38" t="s">
        <v>575</v>
      </c>
      <c r="EK71" s="38" t="s">
        <v>575</v>
      </c>
    </row>
    <row r="72" spans="1:143" x14ac:dyDescent="0.2">
      <c r="DT72" s="38"/>
      <c r="DU72" s="38"/>
      <c r="DV72" s="38"/>
      <c r="DW72" s="38"/>
      <c r="DX72" s="38"/>
      <c r="DY72" s="38"/>
      <c r="DZ72" s="38"/>
      <c r="EA72" s="38"/>
      <c r="EB72" s="38"/>
      <c r="EC72" s="38"/>
      <c r="ED72" s="38"/>
      <c r="EE72" s="38">
        <v>0</v>
      </c>
      <c r="EF72" s="38">
        <v>0</v>
      </c>
      <c r="EG72" s="38">
        <v>0</v>
      </c>
      <c r="EH72" s="38">
        <v>0</v>
      </c>
      <c r="EI72" s="38" t="s">
        <v>575</v>
      </c>
      <c r="EJ72" s="38" t="s">
        <v>575</v>
      </c>
      <c r="EK72" s="38" t="s">
        <v>575</v>
      </c>
      <c r="EL72" s="38"/>
      <c r="EM72" s="38"/>
    </row>
    <row r="73" spans="1:143" x14ac:dyDescent="0.2">
      <c r="DT73" s="38"/>
      <c r="DU73" s="38"/>
      <c r="DV73" s="38"/>
      <c r="DW73" s="38"/>
      <c r="DX73" s="38"/>
      <c r="DY73" s="38"/>
      <c r="DZ73" s="38"/>
      <c r="EA73" s="38"/>
      <c r="EB73" s="38"/>
      <c r="EC73" s="38"/>
      <c r="ED73" s="38"/>
      <c r="EE73" s="38"/>
      <c r="EF73" s="38"/>
      <c r="EG73" s="38"/>
      <c r="EH73" s="38"/>
      <c r="EI73" s="38"/>
      <c r="EJ73" s="38"/>
      <c r="EK73" s="38"/>
      <c r="EL73" s="38"/>
      <c r="EM73" s="38"/>
    </row>
  </sheetData>
  <sheetProtection algorithmName="SHA-512" hashValue="Ddg1AXPeNoVGNk9a0CQjSdC44kzNbRMQEcsIu1uVmMm5i1/IDcW52SFj6LdqOfWcMpvLMBnFnKsgW5k9tXqb9w==" saltValue="F+MRpJTgdIMz3pc6jYNyBA==" spinCount="100000" sheet="1" autoFilter="0"/>
  <autoFilter ref="A7:DR71" xr:uid="{00000000-0009-0000-0000-000001000000}">
    <filterColumn colId="0">
      <filters>
        <filter val="Dirección Nacional de Bomberos"/>
      </filters>
    </filterColumn>
  </autoFilter>
  <mergeCells count="87">
    <mergeCell ref="CP5:CP6"/>
    <mergeCell ref="CQ5:CQ6"/>
    <mergeCell ref="CR5:CR6"/>
    <mergeCell ref="CS5:CS6"/>
    <mergeCell ref="CW5:CW6"/>
    <mergeCell ref="CV4:CV6"/>
    <mergeCell ref="CT4:CT6"/>
    <mergeCell ref="CU4:CU6"/>
    <mergeCell ref="CO5:CO6"/>
    <mergeCell ref="CD5:CD6"/>
    <mergeCell ref="CE5:CE6"/>
    <mergeCell ref="CF5:CF6"/>
    <mergeCell ref="CG5:CG6"/>
    <mergeCell ref="CH5:CH6"/>
    <mergeCell ref="CI5:CI6"/>
    <mergeCell ref="CJ5:CJ6"/>
    <mergeCell ref="CK5:CK6"/>
    <mergeCell ref="CL5:CL6"/>
    <mergeCell ref="CM5:CM6"/>
    <mergeCell ref="CN5:CN6"/>
    <mergeCell ref="BD5:BD6"/>
    <mergeCell ref="BE5:BE6"/>
    <mergeCell ref="BF5:BF6"/>
    <mergeCell ref="BG5:BG6"/>
    <mergeCell ref="BH5:BL5"/>
    <mergeCell ref="BM5:CC5"/>
    <mergeCell ref="AR5:AR6"/>
    <mergeCell ref="AS5:AS6"/>
    <mergeCell ref="AT5:AT6"/>
    <mergeCell ref="AU5:AU6"/>
    <mergeCell ref="AV5:AV6"/>
    <mergeCell ref="AY5:AY6"/>
    <mergeCell ref="AW4:AW6"/>
    <mergeCell ref="AX4:AX6"/>
    <mergeCell ref="AY4:BL4"/>
    <mergeCell ref="BM4:CS4"/>
    <mergeCell ref="AZ5:AZ6"/>
    <mergeCell ref="BA5:BA6"/>
    <mergeCell ref="BB5:BB6"/>
    <mergeCell ref="BC5:BC6"/>
    <mergeCell ref="U4:AV4"/>
    <mergeCell ref="AQ5:AQ6"/>
    <mergeCell ref="M5:M6"/>
    <mergeCell ref="N5:N6"/>
    <mergeCell ref="O5:R5"/>
    <mergeCell ref="S5:S6"/>
    <mergeCell ref="T5:T6"/>
    <mergeCell ref="U5:AK5"/>
    <mergeCell ref="AL5:AL6"/>
    <mergeCell ref="AM5:AM6"/>
    <mergeCell ref="AN5:AN6"/>
    <mergeCell ref="AO5:AO6"/>
    <mergeCell ref="AP5:AP6"/>
    <mergeCell ref="L5:L6"/>
    <mergeCell ref="A5:A6"/>
    <mergeCell ref="B5:B6"/>
    <mergeCell ref="C5:C6"/>
    <mergeCell ref="D5:D6"/>
    <mergeCell ref="E5:E6"/>
    <mergeCell ref="F5:F6"/>
    <mergeCell ref="G5:G6"/>
    <mergeCell ref="H5:H6"/>
    <mergeCell ref="I5:I6"/>
    <mergeCell ref="J5:J6"/>
    <mergeCell ref="K5:K6"/>
    <mergeCell ref="DP4:DP6"/>
    <mergeCell ref="DD4:DD6"/>
    <mergeCell ref="DE4:DE6"/>
    <mergeCell ref="DF4:DF6"/>
    <mergeCell ref="DG4:DG6"/>
    <mergeCell ref="DH4:DH6"/>
    <mergeCell ref="DJ4:DJ6"/>
    <mergeCell ref="DK4:DK6"/>
    <mergeCell ref="DL4:DL6"/>
    <mergeCell ref="DM4:DM6"/>
    <mergeCell ref="DN4:DN6"/>
    <mergeCell ref="DO4:DO6"/>
    <mergeCell ref="CY4:CY5"/>
    <mergeCell ref="CZ4:CZ6"/>
    <mergeCell ref="DA4:DA6"/>
    <mergeCell ref="DB4:DB6"/>
    <mergeCell ref="DC4:DC6"/>
    <mergeCell ref="A3:C3"/>
    <mergeCell ref="E3:F3"/>
    <mergeCell ref="A4:B4"/>
    <mergeCell ref="C4:H4"/>
    <mergeCell ref="I4:T4"/>
  </mergeCells>
  <conditionalFormatting sqref="DQ9:DQ61">
    <cfRule type="containsText" dxfId="80" priority="69" operator="containsText" text="a">
      <formula>NOT(ISERROR(SEARCH("a",DQ9)))</formula>
    </cfRule>
    <cfRule type="containsBlanks" dxfId="79" priority="70">
      <formula>LEN(TRIM(DQ9))=0</formula>
    </cfRule>
    <cfRule type="cellIs" dxfId="78" priority="71" operator="greaterThan">
      <formula>1</formula>
    </cfRule>
    <cfRule type="cellIs" dxfId="77" priority="72" operator="between">
      <formula>0.9</formula>
      <formula>1</formula>
    </cfRule>
    <cfRule type="cellIs" dxfId="76" priority="73" operator="between">
      <formula>0.7</formula>
      <formula>0.9</formula>
    </cfRule>
    <cfRule type="cellIs" dxfId="75" priority="74" operator="between">
      <formula>0</formula>
      <formula>0.7</formula>
    </cfRule>
  </conditionalFormatting>
  <conditionalFormatting sqref="AY1">
    <cfRule type="duplicateValues" dxfId="74" priority="68"/>
  </conditionalFormatting>
  <conditionalFormatting sqref="I1">
    <cfRule type="duplicateValues" dxfId="73" priority="67"/>
  </conditionalFormatting>
  <conditionalFormatting sqref="J1">
    <cfRule type="duplicateValues" dxfId="72" priority="66"/>
  </conditionalFormatting>
  <conditionalFormatting sqref="AY1">
    <cfRule type="duplicateValues" dxfId="71" priority="65"/>
  </conditionalFormatting>
  <conditionalFormatting sqref="DQ62:DQ71">
    <cfRule type="containsText" dxfId="70" priority="59" operator="containsText" text="a">
      <formula>NOT(ISERROR(SEARCH("a",DQ62)))</formula>
    </cfRule>
    <cfRule type="containsBlanks" dxfId="69" priority="60">
      <formula>LEN(TRIM(DQ62))=0</formula>
    </cfRule>
    <cfRule type="cellIs" dxfId="68" priority="61" operator="greaterThan">
      <formula>1</formula>
    </cfRule>
    <cfRule type="cellIs" dxfId="67" priority="62" operator="between">
      <formula>0.9</formula>
      <formula>1</formula>
    </cfRule>
    <cfRule type="cellIs" dxfId="66" priority="63" operator="between">
      <formula>0.7</formula>
      <formula>0.9</formula>
    </cfRule>
    <cfRule type="cellIs" dxfId="65" priority="64" operator="between">
      <formula>0</formula>
      <formula>0.7</formula>
    </cfRule>
  </conditionalFormatting>
  <conditionalFormatting sqref="AW8:AW71">
    <cfRule type="cellIs" dxfId="64" priority="54" operator="greaterThan">
      <formula>1</formula>
    </cfRule>
    <cfRule type="cellIs" dxfId="63" priority="55" operator="between">
      <formula>0.751</formula>
      <formula>1</formula>
    </cfRule>
    <cfRule type="cellIs" dxfId="62" priority="56" operator="between">
      <formula>0.51</formula>
      <formula>0.75</formula>
    </cfRule>
    <cfRule type="cellIs" dxfId="61" priority="57" operator="between">
      <formula>0.26</formula>
      <formula>0.59</formula>
    </cfRule>
    <cfRule type="cellIs" dxfId="60" priority="58" operator="between">
      <formula>0</formula>
      <formula>0.25</formula>
    </cfRule>
  </conditionalFormatting>
  <conditionalFormatting sqref="AX8:AX71">
    <cfRule type="cellIs" dxfId="59" priority="45" operator="greaterThan">
      <formula>1</formula>
    </cfRule>
    <cfRule type="cellIs" dxfId="58" priority="46" operator="between">
      <formula>0.76</formula>
      <formula>1</formula>
    </cfRule>
    <cfRule type="cellIs" dxfId="57" priority="47" operator="between">
      <formula>0.51</formula>
      <formula>0.75</formula>
    </cfRule>
    <cfRule type="cellIs" dxfId="56" priority="48" operator="between">
      <formula>0.26</formula>
      <formula>0.59</formula>
    </cfRule>
    <cfRule type="cellIs" dxfId="55" priority="49" operator="between">
      <formula>0</formula>
      <formula>0.25</formula>
    </cfRule>
  </conditionalFormatting>
  <conditionalFormatting sqref="A1:H1">
    <cfRule type="duplicateValues" dxfId="54" priority="75"/>
    <cfRule type="duplicateValues" dxfId="53" priority="76"/>
  </conditionalFormatting>
  <conditionalFormatting sqref="I1">
    <cfRule type="duplicateValues" dxfId="52" priority="77"/>
  </conditionalFormatting>
  <conditionalFormatting sqref="J1">
    <cfRule type="duplicateValues" dxfId="51" priority="78"/>
  </conditionalFormatting>
  <conditionalFormatting sqref="AY1">
    <cfRule type="duplicateValues" dxfId="50" priority="79"/>
  </conditionalFormatting>
  <conditionalFormatting sqref="K1">
    <cfRule type="duplicateValues" dxfId="49" priority="80"/>
  </conditionalFormatting>
  <conditionalFormatting sqref="N1:R1">
    <cfRule type="duplicateValues" dxfId="48" priority="81"/>
  </conditionalFormatting>
  <conditionalFormatting sqref="AX1:AX1048576">
    <cfRule type="cellIs" dxfId="47" priority="36" operator="between">
      <formula>"&lt;=75"</formula>
      <formula>"&gt;=99"</formula>
    </cfRule>
    <cfRule type="containsText" dxfId="46" priority="37" operator="containsText" text="No requiere reporte">
      <formula>NOT(ISERROR(SEARCH("No requiere reporte",AX1)))</formula>
    </cfRule>
    <cfRule type="containsText" dxfId="45" priority="38" operator="containsText" text="No se reportó avance">
      <formula>NOT(ISERROR(SEARCH("No se reportó avance",AX1)))</formula>
    </cfRule>
    <cfRule type="containsText" dxfId="44" priority="44" operator="containsText" text="No requiere reporte">
      <formula>NOT(ISERROR(SEARCH("No requiere reporte",AX1)))</formula>
    </cfRule>
  </conditionalFormatting>
  <conditionalFormatting sqref="AX8:AX71">
    <cfRule type="cellIs" dxfId="43" priority="39" operator="greaterThan">
      <formula>1</formula>
    </cfRule>
    <cfRule type="cellIs" dxfId="42" priority="40" operator="between">
      <formula>0.751</formula>
      <formula>1</formula>
    </cfRule>
    <cfRule type="cellIs" dxfId="41" priority="41" operator="between">
      <formula>0.51</formula>
      <formula>0.75</formula>
    </cfRule>
    <cfRule type="cellIs" dxfId="40" priority="42" operator="between">
      <formula>0.26</formula>
      <formula>0.59</formula>
    </cfRule>
    <cfRule type="cellIs" dxfId="39" priority="43" operator="between">
      <formula>0</formula>
      <formula>0.25</formula>
    </cfRule>
  </conditionalFormatting>
  <conditionalFormatting sqref="AX16">
    <cfRule type="cellIs" dxfId="38" priority="31" operator="greaterThan">
      <formula>1</formula>
    </cfRule>
    <cfRule type="cellIs" dxfId="37" priority="32" operator="between">
      <formula>0.751</formula>
      <formula>1</formula>
    </cfRule>
    <cfRule type="cellIs" dxfId="36" priority="33" operator="between">
      <formula>0.51</formula>
      <formula>0.75</formula>
    </cfRule>
    <cfRule type="cellIs" dxfId="35" priority="34" operator="between">
      <formula>0.26</formula>
      <formula>0.59</formula>
    </cfRule>
    <cfRule type="cellIs" dxfId="34" priority="35" operator="between">
      <formula>0</formula>
      <formula>0.25</formula>
    </cfRule>
  </conditionalFormatting>
  <conditionalFormatting sqref="DQ8">
    <cfRule type="containsText" dxfId="33" priority="25" operator="containsText" text="a">
      <formula>NOT(ISERROR(SEARCH("a",DQ8)))</formula>
    </cfRule>
    <cfRule type="containsBlanks" dxfId="32" priority="26">
      <formula>LEN(TRIM(DQ8))=0</formula>
    </cfRule>
    <cfRule type="cellIs" dxfId="31" priority="27" operator="greaterThan">
      <formula>1</formula>
    </cfRule>
    <cfRule type="cellIs" dxfId="30" priority="28" operator="between">
      <formula>0.9</formula>
      <formula>1</formula>
    </cfRule>
    <cfRule type="cellIs" dxfId="29" priority="29" operator="between">
      <formula>0.7</formula>
      <formula>0.9</formula>
    </cfRule>
    <cfRule type="cellIs" dxfId="28" priority="30" operator="between">
      <formula>0</formula>
      <formula>0.7</formula>
    </cfRule>
  </conditionalFormatting>
  <conditionalFormatting sqref="DQ8">
    <cfRule type="containsText" dxfId="27" priority="19" operator="containsText" text="a">
      <formula>NOT(ISERROR(SEARCH("a",DQ8)))</formula>
    </cfRule>
    <cfRule type="containsBlanks" dxfId="26" priority="20">
      <formula>LEN(TRIM(DQ8))=0</formula>
    </cfRule>
    <cfRule type="cellIs" dxfId="25" priority="21" operator="greaterThan">
      <formula>1</formula>
    </cfRule>
    <cfRule type="cellIs" dxfId="24" priority="22" operator="between">
      <formula>0.9</formula>
      <formula>1</formula>
    </cfRule>
    <cfRule type="cellIs" dxfId="23" priority="23" operator="between">
      <formula>0.7</formula>
      <formula>0.9</formula>
    </cfRule>
    <cfRule type="cellIs" dxfId="22" priority="24" operator="between">
      <formula>0</formula>
      <formula>0.7</formula>
    </cfRule>
  </conditionalFormatting>
  <conditionalFormatting sqref="DF8:DH71 DJ8:DP71 CT8:CU71">
    <cfRule type="cellIs" dxfId="21" priority="10" operator="greaterThan">
      <formula>1</formula>
    </cfRule>
    <cfRule type="cellIs" dxfId="20" priority="11" operator="between">
      <formula>0.76</formula>
      <formula>1</formula>
    </cfRule>
    <cfRule type="cellIs" dxfId="19" priority="12" operator="between">
      <formula>0.51</formula>
      <formula>0.75</formula>
    </cfRule>
    <cfRule type="cellIs" dxfId="18" priority="13" operator="between">
      <formula>0.26</formula>
      <formula>0.59</formula>
    </cfRule>
    <cfRule type="cellIs" dxfId="17" priority="14" operator="between">
      <formula>0</formula>
      <formula>0.25</formula>
    </cfRule>
  </conditionalFormatting>
  <conditionalFormatting sqref="DE8:DE71">
    <cfRule type="cellIs" dxfId="16" priority="5" operator="greaterThan">
      <formula>1</formula>
    </cfRule>
    <cfRule type="cellIs" dxfId="15" priority="6" operator="between">
      <formula>0.76</formula>
      <formula>1</formula>
    </cfRule>
    <cfRule type="cellIs" dxfId="14" priority="7" operator="between">
      <formula>0.51</formula>
      <formula>0.75</formula>
    </cfRule>
    <cfRule type="cellIs" dxfId="13" priority="8" operator="between">
      <formula>0.26</formula>
      <formula>0.5</formula>
    </cfRule>
    <cfRule type="cellIs" dxfId="12" priority="9" operator="between">
      <formula>0</formula>
      <formula>0.25</formula>
    </cfRule>
  </conditionalFormatting>
  <dataValidations count="15">
    <dataValidation type="custom" allowBlank="1" showInputMessage="1" showErrorMessage="1" prompt="Máximo 350 caracteres" sqref="CD45:CF45" xr:uid="{C5E5F7A9-382B-4309-BC7E-708A4952309B}">
      <formula1>LTE(LEN(CD45),(800))</formula1>
    </dataValidation>
    <dataValidation type="date" allowBlank="1" showInputMessage="1" showErrorMessage="1" sqref="BF30 BG58:BG59" xr:uid="{697E9877-D9F0-4C49-AF72-7053FF3FB204}">
      <formula1>44562</formula1>
      <formula2>44926</formula2>
    </dataValidation>
    <dataValidation type="textLength" allowBlank="1" showInputMessage="1" showErrorMessage="1" sqref="CQ70 CD69:CF71 AL56:AN57 CH46:CM46 AL52:AN52 CO57 CD56:CF57 CD52:CF52 AL69:AN69 AP46:AV46 CV71:CW71" xr:uid="{A0C206FA-C0B1-424F-BD34-C34FFE495814}">
      <formula1>0</formula1>
      <formula2>350</formula2>
    </dataValidation>
    <dataValidation type="date" allowBlank="1" showInputMessage="1" showErrorMessage="1" sqref="BG14" xr:uid="{9DF1E5D2-EC23-411D-8460-F5C383D963B5}">
      <formula1>43831</formula1>
      <formula2>44926</formula2>
    </dataValidation>
    <dataValidation type="date" allowBlank="1" showInputMessage="1" showErrorMessage="1" sqref="BF52 BF54:BF55 BF64 BF31 BF15:BG15" xr:uid="{54BCC561-C3E5-4C38-BE8B-702B9ACC0E02}">
      <formula1>44197</formula1>
      <formula2>44561</formula2>
    </dataValidation>
    <dataValidation type="date" allowBlank="1" showInputMessage="1" showErrorMessage="1" sqref="BF9:BF13 BF58:BF59 BF8:BG8" xr:uid="{85605728-55B1-4668-88F2-7C62415AE30E}">
      <formula1>43466</formula1>
      <formula2>44926</formula2>
    </dataValidation>
    <dataValidation type="custom" allowBlank="1" showErrorMessage="1" sqref="AL70:AP71 AR70:AU71 AV71 AQ71" xr:uid="{81D992AC-56C6-4BC7-859E-10D8CA31D836}">
      <formula1>AND(GTE(LEN(AL70),MIN((1),(350))),LTE(LEN(AL70),MAX((1),(350))))</formula1>
    </dataValidation>
    <dataValidation allowBlank="1" showErrorMessage="1" sqref="A3" xr:uid="{A21717E6-C57F-48D7-BDE2-E385B8CB4B65}"/>
    <dataValidation type="textLength" allowBlank="1" showInputMessage="1" showErrorMessage="1" sqref="AL53:AN53 CD59:CF59 CD53:CF53" xr:uid="{5BA43987-9453-4CA5-A2D0-00294C1E70E7}">
      <formula1>1</formula1>
      <formula2>350</formula2>
    </dataValidation>
    <dataValidation type="list" allowBlank="1" showInputMessage="1" showErrorMessage="1" sqref="M47 BC44 BC47 M51:M71 BC51:BC71 BC8:BC42 M8:M45" xr:uid="{7CE767AF-8528-421B-BD80-35AA75A603FF}">
      <formula1>"Mantenimiento,Flujo,Acumulado,Capacidad,Reducción"</formula1>
    </dataValidation>
    <dataValidation type="date" allowBlank="1" showInputMessage="1" showErrorMessage="1" sqref="BF47:BF51 BF53 BF32:BF43 BF14 BG9:BG13 BF63:BG63 BF65 BF60:BG60 BF56:BF57 BG51:BG57 BG26:BG42 BF16:BG25 BF26:BF29" xr:uid="{112184F6-9D5B-4C7B-8A53-4FCBB17622FA}">
      <formula1>43831</formula1>
      <formula2>44196</formula2>
    </dataValidation>
    <dataValidation type="textLength" operator="lessThanOrEqual" allowBlank="1" showInputMessage="1" showErrorMessage="1" error="Máximo 350 caracteres" sqref="CV26:CW38 CD40:CF41 CV49:CW50 CV55:CW57 CV52:CW53 CV45:CW47 CV40:CW42" xr:uid="{B6C5784B-C53B-406A-824B-B7464249BDDA}">
      <formula1>350</formula1>
    </dataValidation>
    <dataValidation type="list" allowBlank="1" showErrorMessage="1" sqref="M48:M50 BC48:BC50" xr:uid="{E24AF4D7-F472-4720-97CD-12485ECB7A54}">
      <formula1>"Mantenimiento,Flujo,Acumulado,Capacidad,Reducción"</formula1>
    </dataValidation>
    <dataValidation type="date" allowBlank="1" showErrorMessage="1" sqref="BG48:BG50 BF61:BG62 BF66:BG71" xr:uid="{A734FC6D-85BE-4B0E-8772-F8EF7A4EF91F}">
      <formula1>43831</formula1>
      <formula2>44196</formula2>
    </dataValidation>
    <dataValidation type="textLength" operator="lessThanOrEqual" allowBlank="1" showInputMessage="1" showErrorMessage="1" error="Máximo 350 Caracteres" sqref="AL40:AN42" xr:uid="{EDC569FA-6659-4DD5-B118-A29BECA0869D}">
      <formula1>350</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50" operator="containsText" id="{360C4B3C-FB98-4CA9-BF61-7B3EE22DC8CE}">
            <xm:f>NOT(ISERROR(SEARCH("No aplica",AW8)))</xm:f>
            <xm:f>"No aplica"</xm:f>
            <x14:dxf>
              <font>
                <color theme="0"/>
              </font>
              <fill>
                <patternFill patternType="solid">
                  <bgColor rgb="FF0070C0"/>
                </patternFill>
              </fill>
            </x14:dxf>
          </x14:cfRule>
          <x14:cfRule type="containsText" priority="51" operator="containsText" id="{5B09670B-A33C-4BC2-84AE-CEA600F2B189}">
            <xm:f>NOT(ISERROR(SEARCH("No requiere reporte",AW8)))</xm:f>
            <xm:f>"No requiere reporte"</xm:f>
            <x14:dxf>
              <font>
                <color theme="0"/>
              </font>
              <fill>
                <patternFill>
                  <bgColor theme="8" tint="-0.24994659260841701"/>
                </patternFill>
              </fill>
            </x14:dxf>
          </x14:cfRule>
          <x14:cfRule type="containsText" priority="52" operator="containsText" id="{1A4C0A80-F51E-4D4D-8BF9-5D4100A99616}">
            <xm:f>NOT(ISERROR(SEARCH("No se reportó avance",AW8)))</xm:f>
            <xm:f>"No se reportó avance"</xm:f>
            <x14:dxf>
              <font>
                <color theme="0"/>
              </font>
              <fill>
                <patternFill>
                  <bgColor rgb="FF0070C0"/>
                </patternFill>
              </fill>
            </x14:dxf>
          </x14:cfRule>
          <x14:cfRule type="containsText" priority="53" operator="containsText" id="{A9FD470A-AE66-42FB-8E86-8BC58499E117}">
            <xm:f>NOT(ISERROR(SEARCH("Revisar fórmula",AW8)))</xm:f>
            <xm:f>"Revisar fórmula"</xm:f>
            <x14:dxf>
              <font>
                <color theme="0"/>
              </font>
              <fill>
                <patternFill>
                  <bgColor rgb="FF0070C0"/>
                </patternFill>
              </fill>
            </x14:dxf>
          </x14:cfRule>
          <xm:sqref>AW8:AX71</xm:sqref>
        </x14:conditionalFormatting>
        <x14:conditionalFormatting xmlns:xm="http://schemas.microsoft.com/office/excel/2006/main">
          <x14:cfRule type="containsText" priority="15" operator="containsText" id="{AC3608B4-3CF8-407D-BE6A-326DB7F36ACB}">
            <xm:f>NOT(ISERROR(SEARCH("No aplica",CT8)))</xm:f>
            <xm:f>"No aplica"</xm:f>
            <x14:dxf>
              <font>
                <color theme="0"/>
              </font>
              <fill>
                <patternFill patternType="solid">
                  <bgColor rgb="FF0070C0"/>
                </patternFill>
              </fill>
            </x14:dxf>
          </x14:cfRule>
          <x14:cfRule type="containsText" priority="16" operator="containsText" id="{37565D27-61F3-4CE9-9D86-911B13AB27F1}">
            <xm:f>NOT(ISERROR(SEARCH("No requiere reporte",CT8)))</xm:f>
            <xm:f>"No requiere reporte"</xm:f>
            <x14:dxf>
              <font>
                <color theme="0"/>
              </font>
              <fill>
                <patternFill>
                  <bgColor theme="8" tint="-0.24994659260841701"/>
                </patternFill>
              </fill>
            </x14:dxf>
          </x14:cfRule>
          <x14:cfRule type="containsText" priority="17" operator="containsText" id="{DC8B0DCD-2342-447B-8305-8A1B06DAC710}">
            <xm:f>NOT(ISERROR(SEARCH("No se reportó avance",CT8)))</xm:f>
            <xm:f>"No se reportó avance"</xm:f>
            <x14:dxf>
              <font>
                <color theme="0"/>
              </font>
              <fill>
                <patternFill>
                  <bgColor rgb="FF0070C0"/>
                </patternFill>
              </fill>
            </x14:dxf>
          </x14:cfRule>
          <x14:cfRule type="containsText" priority="18" operator="containsText" id="{99E40131-2849-4FB6-A6BE-25CE9BAC1763}">
            <xm:f>NOT(ISERROR(SEARCH("Revisar fórmula",CT8)))</xm:f>
            <xm:f>"Revisar fórmula"</xm:f>
            <x14:dxf>
              <font>
                <color theme="0"/>
              </font>
              <fill>
                <patternFill>
                  <bgColor rgb="FF0070C0"/>
                </patternFill>
              </fill>
            </x14:dxf>
          </x14:cfRule>
          <xm:sqref>DF8:DH71 DJ8:DP71 CT8:CU71</xm:sqref>
        </x14:conditionalFormatting>
        <x14:conditionalFormatting xmlns:xm="http://schemas.microsoft.com/office/excel/2006/main">
          <x14:cfRule type="containsText" priority="1" operator="containsText" id="{420E5626-630C-4EEA-A811-0C13B52CD772}">
            <xm:f>NOT(ISERROR(SEARCH("No aplica",DE8)))</xm:f>
            <xm:f>"No aplica"</xm:f>
            <x14:dxf>
              <font>
                <color theme="0"/>
              </font>
              <fill>
                <patternFill patternType="solid">
                  <bgColor rgb="FF0070C0"/>
                </patternFill>
              </fill>
            </x14:dxf>
          </x14:cfRule>
          <x14:cfRule type="containsText" priority="2" operator="containsText" id="{3CC4B93C-2D0B-408F-9542-AEFA93554ED1}">
            <xm:f>NOT(ISERROR(SEARCH("No requiere reporte",DE8)))</xm:f>
            <xm:f>"No requiere reporte"</xm:f>
            <x14:dxf>
              <font>
                <color theme="0"/>
              </font>
              <fill>
                <patternFill>
                  <bgColor theme="8" tint="-0.24994659260841701"/>
                </patternFill>
              </fill>
            </x14:dxf>
          </x14:cfRule>
          <x14:cfRule type="containsText" priority="3" operator="containsText" id="{B263A417-9CFC-460B-B46D-6B92FDD3D433}">
            <xm:f>NOT(ISERROR(SEARCH("No se reportó avance",DE8)))</xm:f>
            <xm:f>"No se reportó avance"</xm:f>
            <x14:dxf>
              <font>
                <color theme="0"/>
              </font>
              <fill>
                <patternFill>
                  <bgColor rgb="FF0070C0"/>
                </patternFill>
              </fill>
            </x14:dxf>
          </x14:cfRule>
          <x14:cfRule type="containsText" priority="4" operator="containsText" id="{A6F61A99-0C2A-44BF-A9F9-05A10346F30D}">
            <xm:f>NOT(ISERROR(SEARCH("Revisar fórmula",DE8)))</xm:f>
            <xm:f>"Revisar fórmula"</xm:f>
            <x14:dxf>
              <font>
                <color theme="0"/>
              </font>
              <fill>
                <patternFill>
                  <bgColor rgb="FF0070C0"/>
                </patternFill>
              </fill>
            </x14:dxf>
          </x14:cfRule>
          <xm:sqref>DE8:DE71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Avances</vt:lpstr>
      <vt:lpstr>Formula y segui PES_Fórmulas</vt:lpstr>
      <vt:lpstr>Avances!Área_de_impresión</vt:lpstr>
      <vt:lpstr>bm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Edgar Andres Galvis Arce</dc:creator>
  <cp:lastModifiedBy>Adriana Moreno Roncancio</cp:lastModifiedBy>
  <dcterms:created xsi:type="dcterms:W3CDTF">2022-06-28T21:01:30Z</dcterms:created>
  <dcterms:modified xsi:type="dcterms:W3CDTF">2022-12-12T16:01:55Z</dcterms:modified>
</cp:coreProperties>
</file>