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5/PLANES Y PROGRAMAS/PAI/"/>
    </mc:Choice>
  </mc:AlternateContent>
  <xr:revisionPtr revIDLastSave="0" documentId="8_{9C74988C-73E1-4EC0-8E9D-E2CFAEC11D68}" xr6:coauthVersionLast="47" xr6:coauthVersionMax="47" xr10:uidLastSave="{00000000-0000-0000-0000-000000000000}"/>
  <bookViews>
    <workbookView xWindow="-120" yWindow="-120" windowWidth="29040" windowHeight="15720" xr2:uid="{00000000-000D-0000-FFFF-FFFF00000000}"/>
  </bookViews>
  <sheets>
    <sheet name="PAI 2025" sheetId="1" r:id="rId1"/>
    <sheet name="P.VACANTES" sheetId="4" r:id="rId2"/>
    <sheet name="P.PREVISION" sheetId="5" r:id="rId3"/>
    <sheet name="PIC" sheetId="6" r:id="rId4"/>
    <sheet name="P.BIENESTAR" sheetId="7" r:id="rId5"/>
    <sheet name="P.S.S.T." sheetId="8" r:id="rId6"/>
    <sheet name="PETH" sheetId="3" r:id="rId7"/>
    <sheet name="listas" sheetId="2" state="hidden" r:id="rId8"/>
  </sheets>
  <externalReferences>
    <externalReference r:id="rId9"/>
    <externalReference r:id="rId10"/>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1" i="8" l="1"/>
  <c r="T81" i="8"/>
  <c r="Q81" i="8"/>
  <c r="N81" i="8"/>
  <c r="W80" i="8"/>
  <c r="W82" i="8" s="1"/>
  <c r="T80" i="8"/>
  <c r="T82" i="8" s="1"/>
  <c r="Q80" i="8"/>
  <c r="Q82" i="8" s="1"/>
  <c r="N80" i="8"/>
  <c r="N82" i="8" s="1"/>
  <c r="N83" i="8" s="1"/>
  <c r="Q83" i="8" s="1"/>
  <c r="T83" i="8" s="1"/>
  <c r="W83" i="8" s="1"/>
  <c r="W76" i="8"/>
  <c r="T76" i="8"/>
  <c r="Q76" i="8"/>
  <c r="N76" i="8"/>
  <c r="W75" i="8"/>
  <c r="T75" i="8"/>
  <c r="Q75" i="8"/>
  <c r="N75" i="8"/>
  <c r="W74" i="8"/>
  <c r="T74" i="8"/>
  <c r="Q74" i="8"/>
  <c r="N74" i="8"/>
  <c r="Z70" i="8"/>
  <c r="AA70" i="8" s="1"/>
  <c r="Z68" i="8"/>
  <c r="Z66" i="8"/>
  <c r="Z64" i="8"/>
  <c r="AA64" i="8" s="1"/>
  <c r="Z62" i="8"/>
  <c r="Z60" i="8"/>
  <c r="Z58" i="8"/>
  <c r="Z56" i="8"/>
  <c r="Z54" i="8"/>
  <c r="Z52" i="8"/>
  <c r="Z50" i="8"/>
  <c r="Z48" i="8"/>
  <c r="Z46" i="8"/>
  <c r="Z44" i="8"/>
  <c r="Z42" i="8"/>
  <c r="Z40" i="8"/>
  <c r="Z38" i="8"/>
  <c r="Z36" i="8"/>
  <c r="AA36" i="8" s="1"/>
  <c r="Z34" i="8"/>
  <c r="Z32" i="8"/>
  <c r="Z30" i="8"/>
  <c r="Z28" i="8"/>
  <c r="Z26" i="8"/>
  <c r="Z24" i="8"/>
  <c r="Z22" i="8"/>
  <c r="Z20" i="8"/>
  <c r="Z18" i="8"/>
  <c r="Z16" i="8"/>
  <c r="Z14" i="8"/>
  <c r="Z12" i="8"/>
  <c r="Z10" i="8"/>
  <c r="Z8" i="8"/>
  <c r="Z6" i="8"/>
  <c r="AA6" i="8" s="1"/>
  <c r="S56" i="7"/>
  <c r="S51" i="7"/>
  <c r="R51" i="7"/>
  <c r="Q51" i="7"/>
  <c r="L51" i="7"/>
  <c r="K51" i="7"/>
  <c r="J51" i="7"/>
  <c r="S50" i="7"/>
  <c r="R50" i="7"/>
  <c r="Q50" i="7"/>
  <c r="P50" i="7"/>
  <c r="O50" i="7"/>
  <c r="N50" i="7"/>
  <c r="M50" i="7"/>
  <c r="L50" i="7"/>
  <c r="K50" i="7"/>
  <c r="J50" i="7"/>
  <c r="I50" i="7"/>
  <c r="H50" i="7"/>
  <c r="S49" i="7"/>
  <c r="R49" i="7"/>
  <c r="Q49" i="7"/>
  <c r="P49" i="7"/>
  <c r="O49" i="7"/>
  <c r="N49" i="7"/>
  <c r="M49" i="7"/>
  <c r="L49" i="7"/>
  <c r="K49" i="7"/>
  <c r="J49" i="7"/>
  <c r="I49" i="7"/>
  <c r="H49" i="7"/>
  <c r="S48" i="7"/>
  <c r="R48" i="7"/>
  <c r="Q48" i="7"/>
  <c r="Q52" i="7" s="1"/>
  <c r="R53" i="7" s="1"/>
  <c r="P48" i="7"/>
  <c r="P51" i="7" s="1"/>
  <c r="O48" i="7"/>
  <c r="O51" i="7" s="1"/>
  <c r="N48" i="7"/>
  <c r="N52" i="7" s="1"/>
  <c r="O53" i="7" s="1"/>
  <c r="M48" i="7"/>
  <c r="K52" i="7" s="1"/>
  <c r="L53" i="7" s="1"/>
  <c r="L48" i="7"/>
  <c r="K48" i="7"/>
  <c r="J48" i="7"/>
  <c r="I48" i="7"/>
  <c r="I51" i="7" s="1"/>
  <c r="H48" i="7"/>
  <c r="H51" i="7" s="1"/>
  <c r="A8" i="7"/>
  <c r="N57" i="6"/>
  <c r="K57" i="6"/>
  <c r="R56" i="6"/>
  <c r="Q56" i="6"/>
  <c r="P56" i="6"/>
  <c r="O56" i="6"/>
  <c r="V55" i="6"/>
  <c r="U55" i="6"/>
  <c r="T55" i="6"/>
  <c r="T58" i="6" s="1"/>
  <c r="S55" i="6"/>
  <c r="R55" i="6"/>
  <c r="Q55" i="6"/>
  <c r="Q58" i="6" s="1"/>
  <c r="S59" i="6" s="1"/>
  <c r="P55" i="6"/>
  <c r="O55" i="6"/>
  <c r="N55" i="6"/>
  <c r="N56" i="6" s="1"/>
  <c r="M55" i="6"/>
  <c r="M56" i="6" s="1"/>
  <c r="L55" i="6"/>
  <c r="K55" i="6"/>
  <c r="K58" i="6" s="1"/>
  <c r="K59" i="6" s="1"/>
  <c r="V54" i="6"/>
  <c r="V56" i="6" s="1"/>
  <c r="U54" i="6"/>
  <c r="U56" i="6" s="1"/>
  <c r="T54" i="6"/>
  <c r="T56" i="6" s="1"/>
  <c r="S54" i="6"/>
  <c r="S56" i="6" s="1"/>
  <c r="R54" i="6"/>
  <c r="Q54" i="6"/>
  <c r="Q57" i="6" s="1"/>
  <c r="P54" i="6"/>
  <c r="O54" i="6"/>
  <c r="N54" i="6"/>
  <c r="M54" i="6"/>
  <c r="L54" i="6"/>
  <c r="L56" i="6" s="1"/>
  <c r="K54" i="6"/>
  <c r="K56" i="6" s="1"/>
  <c r="R17" i="4"/>
  <c r="O17" i="4"/>
  <c r="L17" i="4"/>
  <c r="S28" i="3"/>
  <c r="R28" i="3"/>
  <c r="Q28" i="3"/>
  <c r="P28" i="3"/>
  <c r="O28" i="3"/>
  <c r="N28" i="3"/>
  <c r="M28" i="3"/>
  <c r="L28" i="3"/>
  <c r="K28" i="3"/>
  <c r="J28" i="3"/>
  <c r="I28" i="3"/>
  <c r="H28" i="3"/>
  <c r="S27" i="3"/>
  <c r="R27" i="3"/>
  <c r="Q27" i="3"/>
  <c r="P27" i="3"/>
  <c r="O27" i="3"/>
  <c r="N27" i="3"/>
  <c r="M27" i="3"/>
  <c r="L27" i="3"/>
  <c r="K27" i="3"/>
  <c r="J27" i="3"/>
  <c r="I27" i="3"/>
  <c r="H27" i="3"/>
  <c r="S26" i="3"/>
  <c r="R26" i="3"/>
  <c r="Q26" i="3"/>
  <c r="Q29" i="3" s="1"/>
  <c r="P26" i="3"/>
  <c r="O26" i="3"/>
  <c r="N26" i="3"/>
  <c r="N29" i="3" s="1"/>
  <c r="M26" i="3"/>
  <c r="L26" i="3"/>
  <c r="K26" i="3"/>
  <c r="K29" i="3" s="1"/>
  <c r="J26" i="3"/>
  <c r="H29" i="3" s="1"/>
  <c r="I26" i="3"/>
  <c r="H26" i="3"/>
  <c r="V16" i="3"/>
  <c r="U16" i="3"/>
  <c r="T16" i="3"/>
  <c r="X16" i="3" s="1"/>
  <c r="V14" i="3"/>
  <c r="U14" i="3"/>
  <c r="T14" i="3"/>
  <c r="X14" i="3" s="1"/>
  <c r="V12" i="3"/>
  <c r="U12" i="3"/>
  <c r="T12" i="3"/>
  <c r="X12" i="3" s="1"/>
  <c r="T10" i="3"/>
  <c r="X8" i="3"/>
  <c r="W8" i="3"/>
  <c r="V8" i="3"/>
  <c r="U8" i="3"/>
  <c r="T8" i="3"/>
  <c r="AB94" i="1"/>
  <c r="AA94" i="1"/>
  <c r="Z94" i="1"/>
  <c r="Y94" i="1"/>
  <c r="AB93" i="1"/>
  <c r="AA93" i="1"/>
  <c r="Z93" i="1"/>
  <c r="Y93" i="1"/>
  <c r="AB92" i="1"/>
  <c r="AA92" i="1"/>
  <c r="Z92" i="1"/>
  <c r="Y92" i="1"/>
  <c r="AB89" i="1"/>
  <c r="AA89" i="1"/>
  <c r="Y89" i="1"/>
  <c r="M51" i="7" l="1"/>
  <c r="N51" i="7"/>
  <c r="H52" i="7"/>
  <c r="T57" i="6"/>
  <c r="V59" i="6" s="1"/>
  <c r="N58" i="6"/>
  <c r="N59" i="6" s="1"/>
  <c r="W12" i="3"/>
  <c r="T26" i="3"/>
  <c r="W14" i="3"/>
  <c r="W16" i="3"/>
  <c r="AB54" i="1"/>
  <c r="AA54" i="1"/>
  <c r="Z54" i="1"/>
  <c r="Y53" i="1"/>
  <c r="I53" i="7" l="1"/>
  <c r="T52" i="7"/>
  <c r="AB50" i="1"/>
  <c r="AA50" i="1"/>
  <c r="Z50" i="1"/>
  <c r="AB47" i="1"/>
  <c r="AA47" i="1"/>
  <c r="Z47" i="1"/>
  <c r="CW33" i="1" l="1"/>
  <c r="BW33" i="1"/>
  <c r="BR33" i="1"/>
  <c r="BK33" i="1"/>
  <c r="BF33" i="1"/>
  <c r="BL33" i="1" s="1"/>
  <c r="AY33" i="1"/>
  <c r="AT33" i="1"/>
  <c r="AZ33" i="1" s="1"/>
  <c r="AH33" i="1"/>
  <c r="AC33" i="1"/>
  <c r="CW32" i="1"/>
  <c r="BW32" i="1"/>
  <c r="BR32" i="1"/>
  <c r="BX32" i="1" s="1"/>
  <c r="BH32" i="1"/>
  <c r="BK32" i="1" s="1"/>
  <c r="BF32" i="1"/>
  <c r="AV32" i="1"/>
  <c r="AT32" i="1"/>
  <c r="AH32" i="1"/>
  <c r="CE32" i="1" s="1"/>
  <c r="AC32" i="1"/>
  <c r="CW31" i="1"/>
  <c r="BW31" i="1"/>
  <c r="BR31" i="1"/>
  <c r="BX31" i="1" s="1"/>
  <c r="BK31" i="1"/>
  <c r="BF31" i="1"/>
  <c r="AT31" i="1"/>
  <c r="AZ31" i="1" s="1"/>
  <c r="AH31" i="1"/>
  <c r="AC31" i="1"/>
  <c r="CW30" i="1"/>
  <c r="BW30" i="1"/>
  <c r="BR30" i="1"/>
  <c r="BX30" i="1" s="1"/>
  <c r="BH30" i="1"/>
  <c r="BK30" i="1" s="1"/>
  <c r="BF30" i="1"/>
  <c r="AT30" i="1"/>
  <c r="AH30" i="1"/>
  <c r="AN30" i="1" s="1"/>
  <c r="AQ30" i="1" s="1"/>
  <c r="AC30" i="1"/>
  <c r="CW29" i="1"/>
  <c r="BW29" i="1"/>
  <c r="BR29" i="1"/>
  <c r="BX29" i="1" s="1"/>
  <c r="BK29" i="1"/>
  <c r="BF29" i="1"/>
  <c r="BL29" i="1" s="1"/>
  <c r="AT29" i="1"/>
  <c r="AZ29" i="1" s="1"/>
  <c r="BC29" i="1" s="1"/>
  <c r="AH29" i="1"/>
  <c r="AC29" i="1"/>
  <c r="CW28" i="1"/>
  <c r="BW28" i="1"/>
  <c r="BR28" i="1"/>
  <c r="BX28" i="1" s="1"/>
  <c r="BH28" i="1"/>
  <c r="BK28" i="1" s="1"/>
  <c r="BF28" i="1"/>
  <c r="AV28" i="1"/>
  <c r="AT28" i="1"/>
  <c r="CE28" i="1" s="1"/>
  <c r="AN28" i="1"/>
  <c r="AC28" i="1"/>
  <c r="CW27" i="1"/>
  <c r="BW27" i="1"/>
  <c r="BR27" i="1"/>
  <c r="BH27" i="1"/>
  <c r="BK27" i="1" s="1"/>
  <c r="BF27" i="1"/>
  <c r="AV27" i="1"/>
  <c r="AY27" i="1" s="1"/>
  <c r="AT27" i="1"/>
  <c r="AH27" i="1"/>
  <c r="AN27" i="1" s="1"/>
  <c r="AP27" i="1" s="1"/>
  <c r="AC27" i="1"/>
  <c r="CE29" i="1" l="1"/>
  <c r="CE33" i="1"/>
  <c r="AZ27" i="1"/>
  <c r="BD27" i="1" s="1"/>
  <c r="CD27" i="1"/>
  <c r="BX27" i="1"/>
  <c r="AR28" i="1"/>
  <c r="AQ28" i="1"/>
  <c r="AP28" i="1"/>
  <c r="AZ28" i="1"/>
  <c r="BL28" i="1"/>
  <c r="CD28" i="1"/>
  <c r="CE30" i="1"/>
  <c r="CD30" i="1"/>
  <c r="BL30" i="1"/>
  <c r="BO30" i="1" s="1"/>
  <c r="CE31" i="1"/>
  <c r="AN31" i="1"/>
  <c r="AQ31" i="1" s="1"/>
  <c r="BL31" i="1"/>
  <c r="BO31" i="1" s="1"/>
  <c r="CD31" i="1"/>
  <c r="AZ32" i="1"/>
  <c r="BD32" i="1" s="1"/>
  <c r="BL32" i="1"/>
  <c r="BN32" i="1" s="1"/>
  <c r="CD32" i="1"/>
  <c r="BP33" i="1"/>
  <c r="BN33" i="1"/>
  <c r="CD33" i="1"/>
  <c r="BO29" i="1"/>
  <c r="BP29" i="1"/>
  <c r="BN29" i="1"/>
  <c r="BD31" i="1"/>
  <c r="BC31" i="1"/>
  <c r="BB31" i="1"/>
  <c r="CF28" i="1"/>
  <c r="BD28" i="1"/>
  <c r="BC28" i="1"/>
  <c r="BB28" i="1"/>
  <c r="BN28" i="1"/>
  <c r="BP28" i="1"/>
  <c r="BO28" i="1"/>
  <c r="BN31" i="1"/>
  <c r="BP31" i="1"/>
  <c r="BB33" i="1"/>
  <c r="BD33" i="1"/>
  <c r="BC33" i="1"/>
  <c r="AQ27" i="1"/>
  <c r="BL27" i="1"/>
  <c r="CE27" i="1"/>
  <c r="AR27" i="1"/>
  <c r="AN29" i="1"/>
  <c r="BD29" i="1"/>
  <c r="AR30" i="1"/>
  <c r="AN32" i="1"/>
  <c r="AN33" i="1"/>
  <c r="AY28" i="1"/>
  <c r="BB29" i="1"/>
  <c r="CD29" i="1"/>
  <c r="AP30" i="1"/>
  <c r="AZ30" i="1"/>
  <c r="AY32" i="1"/>
  <c r="BO33" i="1"/>
  <c r="BX33" i="1"/>
  <c r="AP31" i="1" l="1"/>
  <c r="BC32" i="1"/>
  <c r="BP30" i="1"/>
  <c r="BB32" i="1"/>
  <c r="CG28" i="1"/>
  <c r="BP32" i="1"/>
  <c r="BO32" i="1"/>
  <c r="CF30" i="1"/>
  <c r="CG30" i="1" s="1"/>
  <c r="BN30" i="1"/>
  <c r="BC27" i="1"/>
  <c r="BB27" i="1"/>
  <c r="AR31" i="1"/>
  <c r="CF31" i="1"/>
  <c r="CG31" i="1" s="1"/>
  <c r="CF32" i="1"/>
  <c r="CG32" i="1" s="1"/>
  <c r="AR32" i="1"/>
  <c r="AP32" i="1"/>
  <c r="AQ32" i="1"/>
  <c r="AR29" i="1"/>
  <c r="AQ29" i="1"/>
  <c r="AP29" i="1"/>
  <c r="CF29" i="1"/>
  <c r="CG29" i="1" s="1"/>
  <c r="BP27" i="1"/>
  <c r="BO27" i="1"/>
  <c r="BN27" i="1"/>
  <c r="BB30" i="1"/>
  <c r="BC30" i="1"/>
  <c r="BD30" i="1"/>
  <c r="CF27" i="1"/>
  <c r="CG27" i="1" s="1"/>
  <c r="AR33" i="1"/>
  <c r="AQ33" i="1"/>
  <c r="CF33" i="1"/>
  <c r="CG33" i="1" s="1"/>
  <c r="AP33" i="1"/>
  <c r="AB10" i="1" l="1"/>
  <c r="AA10" i="1"/>
  <c r="Z10" i="1"/>
  <c r="Y10" i="1"/>
  <c r="AC70" i="1" l="1"/>
  <c r="AC69" i="1"/>
  <c r="AC68" i="1"/>
  <c r="AC67" i="1"/>
  <c r="AC66" i="1"/>
  <c r="AC65" i="1"/>
  <c r="AC64" i="1"/>
  <c r="AC63" i="1"/>
  <c r="BW6" i="1" l="1"/>
  <c r="BX6" i="1"/>
  <c r="BK6" i="1"/>
  <c r="CD6" i="1"/>
  <c r="AV6" i="1"/>
  <c r="AM6" i="1"/>
  <c r="AC8" i="1"/>
  <c r="BG8" i="1"/>
  <c r="AX8" i="1"/>
  <c r="AW8" i="1"/>
  <c r="AU8" i="1"/>
  <c r="AH8" i="1"/>
  <c r="AG8" i="1"/>
  <c r="AF8" i="1"/>
  <c r="AE8" i="1"/>
  <c r="AB8" i="1"/>
  <c r="AA8" i="1"/>
  <c r="Z8" i="1"/>
  <c r="Y8" i="1"/>
  <c r="CK6" i="1"/>
  <c r="CJ6" i="1"/>
  <c r="CI6" i="1"/>
  <c r="CH6" i="1"/>
  <c r="CC6" i="1"/>
  <c r="CB6" i="1"/>
  <c r="CA6" i="1"/>
  <c r="BZ6" i="1"/>
  <c r="BY6" i="1"/>
  <c r="BV6" i="1"/>
  <c r="BU6" i="1"/>
  <c r="BT6" i="1"/>
  <c r="BS6" i="1"/>
  <c r="BR6" i="1"/>
  <c r="BQ6" i="1"/>
  <c r="BP6" i="1"/>
  <c r="BO6" i="1"/>
  <c r="BN6" i="1"/>
  <c r="BM6" i="1"/>
  <c r="BJ6" i="1"/>
  <c r="BI6" i="1"/>
  <c r="BG6" i="1"/>
  <c r="BF6" i="1"/>
  <c r="BE6" i="1"/>
  <c r="BA6" i="1"/>
  <c r="AX6" i="1"/>
  <c r="AW6" i="1"/>
  <c r="AU6" i="1"/>
  <c r="AS6" i="1"/>
  <c r="AO6" i="1"/>
  <c r="AL6" i="1"/>
  <c r="AK6" i="1"/>
  <c r="AI6" i="1"/>
  <c r="AH6" i="1"/>
  <c r="AG6" i="1"/>
  <c r="AF6" i="1"/>
  <c r="AE6" i="1"/>
  <c r="AD6" i="1"/>
  <c r="AC6" i="1"/>
  <c r="AB6" i="1"/>
  <c r="AB5" i="1" s="1"/>
  <c r="AA6" i="1"/>
  <c r="AA5" i="1" s="1"/>
  <c r="Z6" i="1"/>
  <c r="Z5" i="1" s="1"/>
  <c r="Y6" i="1"/>
  <c r="Y5" i="1" s="1"/>
  <c r="CB3" i="1"/>
  <c r="CA3" i="1"/>
  <c r="CE6" i="1" l="1"/>
  <c r="AP6" i="1"/>
  <c r="AN6" i="1"/>
  <c r="AN5" i="1" s="1"/>
  <c r="AQ6" i="1"/>
  <c r="AN8" i="1"/>
  <c r="AR6" i="1"/>
  <c r="BH6" i="1"/>
  <c r="AT8" i="1"/>
  <c r="AV8" i="1"/>
  <c r="AT6" i="1"/>
  <c r="BF8" i="1"/>
  <c r="BL6" i="1"/>
  <c r="AZ6" i="1" l="1"/>
  <c r="AZ5" i="1" s="1"/>
  <c r="AZ8" i="1"/>
  <c r="BD6" i="1"/>
  <c r="BC6" i="1"/>
  <c r="BB6" i="1"/>
  <c r="AY6" i="1"/>
  <c r="AY8" i="1"/>
  <c r="CG6" i="1" l="1"/>
  <c r="CF6" i="1"/>
  <c r="CF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tc={8735E1ED-6C67-4B82-92C2-D8445B2A4004}</author>
    <author>tc={7DD8A781-6510-44B4-9D79-D976C5EB5ED3}</author>
    <author>tc={B3A36749-E299-4FD2-AB1E-4BFE78D321E6}</author>
    <author>tc={3D728955-AD94-4597-A780-38773F28C3FA}</author>
    <author>tc={BA732602-DA49-4BEB-9E89-870C020B6384}</author>
    <author>tc={29E1D506-DB89-4768-B7EA-EE6CBE612472}</author>
    <author>tc={D24F51AF-6E03-4A17-9F97-50D367F684D2}</author>
    <author>tc={F5EF90F5-498E-4ABC-B082-88595B09FC43}</author>
    <author>tc={0C171E96-6DC7-41FE-B6E6-9F4BE5543493}</author>
    <author>tc={D72CA300-7E7D-4EB4-8BE1-A957959A3C93}</author>
    <author>tc={7B2D1D6A-DCE0-43CC-AD2D-391AA3941296}</author>
    <author>tc={AAEB3D0B-7299-4341-A0CD-399281F787DC}</author>
  </authors>
  <commentList>
    <comment ref="L2" authorId="0" shapeId="0" xr:uid="{00000000-0006-0000-0000-000001000000}">
      <text>
        <r>
          <rPr>
            <b/>
            <sz val="9"/>
            <color indexed="81"/>
            <rFont val="Tahoma"/>
            <family val="2"/>
          </rPr>
          <t>Usuario:</t>
        </r>
        <r>
          <rPr>
            <sz val="9"/>
            <color indexed="81"/>
            <rFont val="Tahoma"/>
            <family val="2"/>
          </rPr>
          <t xml:space="preserve">
</t>
        </r>
      </text>
    </comment>
    <comment ref="AI9"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SINSin iniciarEJEEn ejecuciónREPReprogramadoMODModificadoFINFinalizadoELIMEliminadoSUSPSuspendido</t>
      </text>
    </comment>
    <comment ref="AJ9"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Registrar los valores de acuerdo con formula definida en el indicador</t>
      </text>
    </comment>
    <comment ref="AK9"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Realice una breve descripción y análisis del comportamiento del indicador</t>
      </text>
    </comment>
    <comment ref="AU9"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SINSin iniciarEJEEn ejecuciónREPReprogramadoMODModificadoFINFinalizadoELIMEliminadoSUSPSuspendido</t>
      </text>
    </comment>
    <comment ref="AV9"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Registrar los valores de acuerdo con formula definida en el indicador</t>
      </text>
    </comment>
    <comment ref="AW9" authorId="6" shapeId="0" xr:uid="{00000000-0006-0000-0000-000007000000}">
      <text>
        <t>[Threaded comment]
Your version of Excel allows you to read this threaded comment; however, any edits to it will get removed if the file is opened in a newer version of Excel. Learn more: https://go.microsoft.com/fwlink/?linkid=870924
Comment:
    Realice una breve descripción y análisis del comportamiento del indicador</t>
      </text>
    </comment>
    <comment ref="BG9" authorId="7"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SINSin iniciarEJEEn ejecuciónREPReprogramadoMODModificadoFINFinalizadoELIMEliminadoSUSPSuspendido</t>
      </text>
    </comment>
    <comment ref="BH9" authorId="8" shapeId="0" xr:uid="{00000000-0006-0000-0000-000009000000}">
      <text>
        <t>[Threaded comment]
Your version of Excel allows you to read this threaded comment; however, any edits to it will get removed if the file is opened in a newer version of Excel. Learn more: https://go.microsoft.com/fwlink/?linkid=870924
Comment:
    Registrar los valores de acuerdo con formula definida en el indicador</t>
      </text>
    </comment>
    <comment ref="BI9" authorId="9" shapeId="0" xr:uid="{00000000-0006-0000-0000-00000A000000}">
      <text>
        <t>[Threaded comment]
Your version of Excel allows you to read this threaded comment; however, any edits to it will get removed if the file is opened in a newer version of Excel. Learn more: https://go.microsoft.com/fwlink/?linkid=870924
Comment:
    Realice una breve descripción y análisis del comportamiento del indicador</t>
      </text>
    </comment>
    <comment ref="BS9" authorId="10" shapeId="0" xr:uid="{00000000-0006-0000-0000-00000B000000}">
      <text>
        <t>[Threaded comment]
Your version of Excel allows you to read this threaded comment; however, any edits to it will get removed if the file is opened in a newer version of Excel. Learn more: https://go.microsoft.com/fwlink/?linkid=870924
Comment:
    SINSin iniciarEJEEn ejecuciónREPReprogramadoMODModificadoFINFinalizadoELIMEliminadoSUSPSuspendido</t>
      </text>
    </comment>
    <comment ref="BT9" authorId="11" shapeId="0" xr:uid="{00000000-0006-0000-0000-00000C000000}">
      <text>
        <t>[Threaded comment]
Your version of Excel allows you to read this threaded comment; however, any edits to it will get removed if the file is opened in a newer version of Excel. Learn more: https://go.microsoft.com/fwlink/?linkid=870924
Comment:
    Registrar los valores de acuerdo con formula definida en el indicador</t>
      </text>
    </comment>
    <comment ref="BU9" authorId="12" shapeId="0" xr:uid="{00000000-0006-0000-0000-00000D000000}">
      <text>
        <t>[Threaded comment]
Your version of Excel allows you to read this threaded comment; however, any edits to it will get removed if the file is opened in a newer version of Excel. Learn more: https://go.microsoft.com/fwlink/?linkid=870924
Comment:
    Realice una breve descripción y análisis del comportamiento del indicador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Soraya Molina</author>
  </authors>
  <commentList>
    <comment ref="B10" authorId="0" shapeId="0" xr:uid="{87C5BA40-DD5B-4C1E-8085-009274443999}">
      <text>
        <r>
          <rPr>
            <b/>
            <sz val="9"/>
            <color indexed="81"/>
            <rFont val="Tahoma"/>
            <charset val="1"/>
          </rPr>
          <t>Soraya Molina:</t>
        </r>
        <r>
          <rPr>
            <sz val="9"/>
            <color indexed="81"/>
            <rFont val="Tahoma"/>
            <charset val="1"/>
          </rPr>
          <t xml:space="preserve">
Realizar Torneo Interdependencia (Bolos)
Jornadas de Yoga
Necesidad Economica (Caminata Ecologica)</t>
        </r>
      </text>
    </comment>
    <comment ref="B12" authorId="0" shapeId="0" xr:uid="{27E08B5C-5883-40BE-A395-A5124E75013D}">
      <text>
        <r>
          <rPr>
            <b/>
            <sz val="9"/>
            <color indexed="81"/>
            <rFont val="Tahoma"/>
            <charset val="1"/>
          </rPr>
          <t>Soraya Molina:</t>
        </r>
        <r>
          <rPr>
            <sz val="9"/>
            <color indexed="81"/>
            <rFont val="Tahoma"/>
            <charset val="1"/>
          </rPr>
          <t xml:space="preserve">
Se incentiva, otorgando un dia compensatorio, que podra tomar dentro el mismo mes que cumple.</t>
        </r>
      </text>
    </comment>
    <comment ref="B14" authorId="0" shapeId="0" xr:uid="{4198A68C-4719-414C-A7E6-B7AEA59BBD4E}">
      <text>
        <r>
          <rPr>
            <b/>
            <sz val="9"/>
            <color indexed="81"/>
            <rFont val="Tahoma"/>
            <charset val="1"/>
          </rPr>
          <t>Soraya Molina:</t>
        </r>
        <r>
          <rPr>
            <sz val="9"/>
            <color indexed="81"/>
            <rFont val="Tahoma"/>
            <charset val="1"/>
          </rPr>
          <t xml:space="preserve">
Necesidad Economica: Entregar detalle para cada fecha</t>
        </r>
      </text>
    </comment>
    <comment ref="B18" authorId="0" shapeId="0" xr:uid="{878A0BBB-C4A1-4A72-B263-156A91D0AB13}">
      <text>
        <r>
          <rPr>
            <b/>
            <sz val="9"/>
            <color indexed="81"/>
            <rFont val="Tahoma"/>
            <charset val="1"/>
          </rPr>
          <t>Soraya Molina:</t>
        </r>
        <r>
          <rPr>
            <sz val="9"/>
            <color indexed="81"/>
            <rFont val="Tahoma"/>
            <charset val="1"/>
          </rPr>
          <t xml:space="preserve">
Se otorga un dia remunerado cada semestre del año completando 2 dias al año</t>
        </r>
      </text>
    </comment>
    <comment ref="B20" authorId="0" shapeId="0" xr:uid="{C9E268EE-70E1-4259-A81B-D07E60318290}">
      <text>
        <r>
          <rPr>
            <b/>
            <sz val="9"/>
            <color indexed="81"/>
            <rFont val="Tahoma"/>
            <family val="2"/>
          </rPr>
          <t>Soraya Molina:</t>
        </r>
        <r>
          <rPr>
            <sz val="9"/>
            <color indexed="81"/>
            <rFont val="Tahoma"/>
            <family val="2"/>
          </rPr>
          <t xml:space="preserve">
Realizar actividad de integracion, en sitio con almuerzo y entrega de detalle (29). Necesidad Economica</t>
        </r>
      </text>
    </comment>
    <comment ref="B22" authorId="0" shapeId="0" xr:uid="{5E621613-F662-4B49-B4BF-D922598E43A2}">
      <text>
        <r>
          <rPr>
            <b/>
            <sz val="9"/>
            <color indexed="81"/>
            <rFont val="Tahoma"/>
            <family val="2"/>
          </rPr>
          <t>Soraya Molina:</t>
        </r>
        <r>
          <rPr>
            <sz val="9"/>
            <color indexed="81"/>
            <rFont val="Tahoma"/>
            <family val="2"/>
          </rPr>
          <t xml:space="preserve">
Realizar convenio con la Caja de compensacion con la que esta afiliada la DNBC, para entrega de detalle , realizando una reunion para hacer reconocimiento ese dia a los Bomberos.
</t>
        </r>
      </text>
    </comment>
    <comment ref="B32" authorId="0" shapeId="0" xr:uid="{E74DF989-6B18-4C01-86E7-0794113D0C9C}">
      <text>
        <r>
          <rPr>
            <b/>
            <sz val="9"/>
            <color indexed="81"/>
            <rFont val="Tahoma"/>
            <family val="2"/>
          </rPr>
          <t>Soraya Molina:</t>
        </r>
        <r>
          <rPr>
            <sz val="9"/>
            <color indexed="81"/>
            <rFont val="Tahoma"/>
            <family val="2"/>
          </rPr>
          <t xml:space="preserve">
Realizar actividad de integracion por procesos que haga alucivo al dia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5047D8E0-9836-452C-887C-CD154CA8EC33}">
      <text>
        <r>
          <rPr>
            <sz val="11"/>
            <color theme="1"/>
            <rFont val="Arial"/>
            <family val="2"/>
          </rPr>
          <t>======
ID#AAAAMg-B8U0
Marcela Rodríguez Lizcano    (2021-06-11 19:59:18)
Registre el componente, aspecto o área macro que se va a trabajar</t>
        </r>
      </text>
    </comment>
  </commentList>
</comments>
</file>

<file path=xl/sharedStrings.xml><?xml version="1.0" encoding="utf-8"?>
<sst xmlns="http://schemas.openxmlformats.org/spreadsheetml/2006/main" count="4139" uniqueCount="1025">
  <si>
    <t>PLAN DE ACCIÓN INSTITUCIONAL VIGENCIA 2025 - DIRECCIÓN NACIONAL DE BOMBEROS DE COLOMBIA</t>
  </si>
  <si>
    <t>suma100 los productos de cada proceso</t>
  </si>
  <si>
    <t>suma100 todos los procesos</t>
  </si>
  <si>
    <t>suma el % asignado a cada dependencia</t>
  </si>
  <si>
    <t>ARTICULACIÓN ESTRATÉGICA</t>
  </si>
  <si>
    <t>PROGRAMACIÓN VERTICAL</t>
  </si>
  <si>
    <t>Seguimiento 1er. Trimestre 2025</t>
  </si>
  <si>
    <t>Seguimiento 2o. Trimestre 2025</t>
  </si>
  <si>
    <t>SEGUIMIENTO TERCER TRIMESTRE</t>
  </si>
  <si>
    <t>SEGUIMIENTO CUARTO TRIMESTRE</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</si>
  <si>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</si>
  <si>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</si>
  <si>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</si>
  <si>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</si>
  <si>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</si>
  <si>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</si>
  <si>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</si>
  <si>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PILAR ESTRATÉGICO</t>
  </si>
  <si>
    <t>OBJETIVOS ESTRATÉGICOS</t>
  </si>
  <si>
    <t>OBJETIVOS TÁCTICOS</t>
  </si>
  <si>
    <t>PROCESO</t>
  </si>
  <si>
    <t>DEPENDENCIA</t>
  </si>
  <si>
    <t>PRODUCTO</t>
  </si>
  <si>
    <t>DIMENSIÓN</t>
  </si>
  <si>
    <t>POLITICA MIPG</t>
  </si>
  <si>
    <t>RUBRO</t>
  </si>
  <si>
    <t>PRESUPUESTO</t>
  </si>
  <si>
    <t>LIDER PROCESO</t>
  </si>
  <si>
    <t>RESPONSABLE ACTIVIDAD</t>
  </si>
  <si>
    <t>META 2024</t>
  </si>
  <si>
    <t xml:space="preserve">INDICADOR </t>
  </si>
  <si>
    <t>FORMULA DE CALCULO</t>
  </si>
  <si>
    <t>UNIDAD DE MEDIDA</t>
  </si>
  <si>
    <t>CRITERIOS DE EVALUACIÓN</t>
  </si>
  <si>
    <t>1er TRIMESTRE</t>
  </si>
  <si>
    <t>2o. TRIMESTRE</t>
  </si>
  <si>
    <t>3er TRIMESTRE</t>
  </si>
  <si>
    <t>4o. TRIMESTRE</t>
  </si>
  <si>
    <t>PESO % (Ponderación por producto)</t>
  </si>
  <si>
    <t>PESO % (Ponderación por proceso)</t>
  </si>
  <si>
    <t>PESO % (Ponderación por dependencia)</t>
  </si>
  <si>
    <t>PESO % (Ponderación Por Objetivo)</t>
  </si>
  <si>
    <t>Programado 1er. Trimestre</t>
  </si>
  <si>
    <t>Estado del Producto</t>
  </si>
  <si>
    <t>Resultado del indicador</t>
  </si>
  <si>
    <t>Análisis del resultado del indicador</t>
  </si>
  <si>
    <t>OBSERVACIONES</t>
  </si>
  <si>
    <t>Desempeño periodo</t>
  </si>
  <si>
    <t>Avance Periodo</t>
  </si>
  <si>
    <t>Análisis Planeación</t>
  </si>
  <si>
    <t>Resultado por Producto</t>
  </si>
  <si>
    <t>Resultado por Proceso</t>
  </si>
  <si>
    <t>Resultadopor dependencia</t>
  </si>
  <si>
    <t>Resultadopor Objetivo</t>
  </si>
  <si>
    <t>Programado 2o.  Trimestre</t>
  </si>
  <si>
    <t>Programado 3er.  Trimestre</t>
  </si>
  <si>
    <t>Programado 4o.  Trimestre</t>
  </si>
  <si>
    <t>III y Iv Trimestre programado</t>
  </si>
  <si>
    <t>PROGRAMADO TRIMESTRE I Y II TOTAL</t>
  </si>
  <si>
    <t>ACUMULADO CUMPLIMIENTO TOTAL</t>
  </si>
  <si>
    <t>Nuevo ordenamiento territorial alrededor del agua</t>
  </si>
  <si>
    <t>1. Colombia Economia para la vida</t>
  </si>
  <si>
    <t>Transformación: Ordenamiento del territorio alrededor del agua y justicia ambiental.</t>
  </si>
  <si>
    <t>ODS 11. Ciudades y comunidades sostenibles</t>
  </si>
  <si>
    <t>n/a</t>
  </si>
  <si>
    <t>Ley 1575 de 2012 Ley General de Bomberos</t>
  </si>
  <si>
    <t xml:space="preserve">Propiciar la seguridad y conviencia ciudadana , el orden público, así como la atencióny control en situaciones que vulneren o amenacen a la población </t>
  </si>
  <si>
    <t>3. MODERNIZACIÓN Y FORTALECIMIENTO INSTITUCIONAL</t>
  </si>
  <si>
    <t>3. Fortalecer en un 100% el desempeño organizacional e institucional de la Dirección Nacional de Bomberos de Colombia.</t>
  </si>
  <si>
    <t>3.1.Fortalecer la capacidad institucional promoviendo en su talento humano la disposición del servicio con calidad, emprendimiento y gestión pública efectiva, brindando condiciones técnicas y administrativas renovadas</t>
  </si>
  <si>
    <t>1. Planeación Estratégica</t>
  </si>
  <si>
    <t>Dirección</t>
  </si>
  <si>
    <t>Monitoreo y seguimiento a planes sectoriales e institucionales</t>
  </si>
  <si>
    <t>Evaluación de Resultados</t>
  </si>
  <si>
    <t>Planeación Institucional</t>
  </si>
  <si>
    <t>GESTIÓN</t>
  </si>
  <si>
    <t>Director</t>
  </si>
  <si>
    <t>Gestor Proceso</t>
  </si>
  <si>
    <t>Monitoreo y seguimiento a planes sectoriales e institucionales realizados.</t>
  </si>
  <si>
    <t>No. De planes con monitoreo y seguimiento realizado/No. De planes con monitoreo y seguimiento programado *100</t>
  </si>
  <si>
    <t>Porcentaje</t>
  </si>
  <si>
    <t>Reportes en Trimestre I:
1.	PAI Monitoreo y seguimiento trimestre IV de 2024
2.	PAI formulado 2025
3.	PES Monitoreo y seguimiento trimestre IV de 2024
4.		Riesgos de Corrupción y Gestión formulados 2025
5.Indicadores formulados 2025.
6. Monitoreo y seguimiento PAAC cuatrimestre III de 2024
Reportes en Trimestre II:
7.	PES Monitoreo y seguimiento trimestre I
8. PAI Monitoreo y seguimiento trimestreI de 2025
Reportes en Trimestre III:
9.	PAI Monitoreo y seguimiento trimestre II
10.	PES Monitoreo y seguimiento trimestre II
11.	 Monitoreo y Seguimiento riesgos de gestión y corrupción del primer semestre
Reportes en Trimestre IV:
12.	PAI Monitoreo y seguimiento trimestre III
13.	PES Monitoreo y seguimiento trimestre III
14.	PAAC con seguimiento tercer cuatrimestre
15.	Riesgos de Corrupción tercer cuatrimestre</t>
  </si>
  <si>
    <t>Monitoreo y seguimiento a Proyecto de Inversión (Meta Física y Recursos de Inversión).</t>
  </si>
  <si>
    <t>Monitoreo a meta física y recursos de inversión de la entidad realizados e informados a la alta dirección</t>
  </si>
  <si>
    <t>(No. De monitoreos realizados/No. De monitoreos programados)*100</t>
  </si>
  <si>
    <t xml:space="preserve">Informe realizado
Lista de asistencia a comité
</t>
  </si>
  <si>
    <t>Informes de resultados de la gestión institucional con base en los referentes estratégicos de la entidad.</t>
  </si>
  <si>
    <t>Direccionamiento Estratégico</t>
  </si>
  <si>
    <t>Informes de resultados elaborados y presentados a la alta dirección</t>
  </si>
  <si>
    <t>(No. De informes realizados/No. De informes programados)*100</t>
  </si>
  <si>
    <t>Número</t>
  </si>
  <si>
    <t>Se realizará un informe de resultados de la gestión  en cada uno de los cortes trimestrales de la Planeación Institucional. 
Trim I. El primer reporte se presenta en enero con corte 30 de diciembre del año inmediatamente anterior. 
Trim II. El segundo reporte se presenta en abril con corte 30 de marzo.
Trim III. El tercer reporte se presenta en Julio con corte 30 de Junio.
Trim IV. El cuarto reporte se presenta en octubre con corte 30 de septiembre.</t>
  </si>
  <si>
    <t>Formulación y gestión de figuras presupuestales de la DNBC</t>
  </si>
  <si>
    <t>Gestión Presupuestal y Eficiencia del gasto público</t>
  </si>
  <si>
    <t>Figuras presupuestales gestionadas</t>
  </si>
  <si>
    <t>(Numero defiguras presupuestales gestionadas/No. De figuras presupuestales requeridas)*100</t>
  </si>
  <si>
    <t>En cada uno de los trimestres se evidenciará la gestión frente a:
Seguimiento a la ejecución de vigencia futuras aprobadas
Formulación de anteproyecto de presupuesto
Sustentación de anteproyecto de presupuesto.
Solicitud de vigencias futuras</t>
  </si>
  <si>
    <t>Informes de Ley e interinstitucionales solicitados</t>
  </si>
  <si>
    <t>Informes de ley e interinstitucionales elaborados y presentados</t>
  </si>
  <si>
    <t>(No. De informes elaborados y presentados/ No. De informes requeridos)*100</t>
  </si>
  <si>
    <t>Informes requeridos por el Ministerio del Interior, Ministerio de HCP, DNP, Congreso, Contraloría, DAFP</t>
  </si>
  <si>
    <t>Formulación Planeación Institucional 2026</t>
  </si>
  <si>
    <t>Jornada de Planeacion 2025 realizada</t>
  </si>
  <si>
    <t>No. Jornadas de Planeacion realizadas</t>
  </si>
  <si>
    <t>Material de apoyo para la ejecución de la jornada
Listas de asistencia
Documentación sobre lineamientos y directrices formuladas para la vigencia 2025</t>
  </si>
  <si>
    <t>Rendición de cuentas gestión 2025</t>
  </si>
  <si>
    <t>Evento de Rendiión de cuentas de la entidad</t>
  </si>
  <si>
    <t>No.eventos de rendición de cuentas</t>
  </si>
  <si>
    <t>Material de apoyo para la ejecución de la jornada
Listas de asistencia
Documentación sobre los resultados y gestión de la entidad</t>
  </si>
  <si>
    <t>2. Gestión de Comunicaciones</t>
  </si>
  <si>
    <t>Contenidos para la página web</t>
  </si>
  <si>
    <t>Información y Comunicación</t>
  </si>
  <si>
    <t>Gobierno Digital</t>
  </si>
  <si>
    <t>INVERSIÓN</t>
  </si>
  <si>
    <t>Gestor proceso</t>
  </si>
  <si>
    <t>Contenidos publicados en la página web de la DNBC</t>
  </si>
  <si>
    <t>(Contenidos elaborados / Contenidos publicados)*100</t>
  </si>
  <si>
    <t>Documento en pdf y matriz excel, incluyendo el Link de la publicación del contenido de gestión publicado en la página web.</t>
  </si>
  <si>
    <t>2. Mejorar la prestación del servicio público esencial de Bomberos en el 100% del territorio nacional.</t>
  </si>
  <si>
    <t xml:space="preserve">Informe de posisionamiento de la imagen institucional de la DNBC a traves de  contenidos en redes sociales (facebook, intagram x y otras) </t>
  </si>
  <si>
    <t>No. De Informes realizados</t>
  </si>
  <si>
    <t>Informe mensual de posisionamiento de la imagen institucional de la DNBC a traves de  contenidos en redes sociales (facebook, intagram x y otras)</t>
  </si>
  <si>
    <t xml:space="preserve">Estrategia Nacional de posicionamiento plataforma RUE </t>
  </si>
  <si>
    <t xml:space="preserve">Ejecución de estretegia Nacional de posicionamiento plataforma RUE </t>
  </si>
  <si>
    <t>Estretagia ejecutada</t>
  </si>
  <si>
    <t xml:space="preserve">Trimestre II: Informe de la estrategia ejecutada </t>
  </si>
  <si>
    <t xml:space="preserve">Estrategia Nacional de prevención de emergencias y gestión del riesgo </t>
  </si>
  <si>
    <t>Ejecución de estretegia Nacional de prevención de emergencias y gestión del riesgo</t>
  </si>
  <si>
    <t xml:space="preserve">Trimestre III: Informe de la estrategia ejecutada </t>
  </si>
  <si>
    <t>Estrategia nacional de líderes de comunicación de bomberos colombia</t>
  </si>
  <si>
    <t>Participación Ciudadana en la Gestión pública</t>
  </si>
  <si>
    <t xml:space="preserve">Trimestre III: Informe de Estrategia ejecutada </t>
  </si>
  <si>
    <t xml:space="preserve">Estrategia  Nacional de incorporación de bomberos voluntarios </t>
  </si>
  <si>
    <t xml:space="preserve">Ejecución de estretegia Nacional de incorporación de bomberos voluntarios </t>
  </si>
  <si>
    <t xml:space="preserve">Trimestre IV: Informe de la estrategia ejecutada </t>
  </si>
  <si>
    <t>Estrategia  celebración 11 de noviembre, día nacional de bombero</t>
  </si>
  <si>
    <t xml:space="preserve">Trimestre IV: Informe de la campaña ejecutada </t>
  </si>
  <si>
    <t xml:space="preserve">Estrategia de rendición pública de cuentas </t>
  </si>
  <si>
    <t>Transparencia, acceso a la información pública y lucha contra la corrupción</t>
  </si>
  <si>
    <t>Ejecucuón  Estrategia de rendición pública de cuentas</t>
  </si>
  <si>
    <t xml:space="preserve">Trimestre IV: Informe de la campaña  ejecutada </t>
  </si>
  <si>
    <t xml:space="preserve">Elaboración de boletines internos de comunicación </t>
  </si>
  <si>
    <t xml:space="preserve">Lider Comunicación Interna </t>
  </si>
  <si>
    <t xml:space="preserve">Diseño y divulgación de boletin interno </t>
  </si>
  <si>
    <t>(Boletines elaborados / Boletines publicados)*100</t>
  </si>
  <si>
    <t xml:space="preserve">Boletin en pdf, matriz en excel incluyendo el pantallazo de la divulgación del boletin </t>
  </si>
  <si>
    <t xml:space="preserve">Estrategia fortalecimiento de la comunicación interna </t>
  </si>
  <si>
    <t xml:space="preserve">Ejecución de estrategias de fortalecimiento de la comunicación interna </t>
  </si>
  <si>
    <t xml:space="preserve">Informe de la estrategia ejecutada </t>
  </si>
  <si>
    <t>3. Gestión de Análisis y Mejora Continua</t>
  </si>
  <si>
    <t>Estado documental del Sistema de Gestión de la DNBC</t>
  </si>
  <si>
    <t xml:space="preserve">Director (a) </t>
  </si>
  <si>
    <t>Informes Elaborados</t>
  </si>
  <si>
    <t>(No. de Informes elaborados/ No. De Informes programados)*100</t>
  </si>
  <si>
    <t>Informe trimestral del estado de la documentacion del SIGE en el que se informa acerca de los documentos asesorados.
Nota: Se reporta cuantitativamente lo recibido hasta el dia 20 del mes de corte, esto con el fin de reportar la asesoría.</t>
  </si>
  <si>
    <t>SIN</t>
  </si>
  <si>
    <t>No aplica para este periodo</t>
  </si>
  <si>
    <t>EJE</t>
  </si>
  <si>
    <t xml:space="preserve">Se realizó el primer informe del estado de la documentacion del SIGE en el que se informa acerca de los documentos asesorados en el primer trimestre  </t>
  </si>
  <si>
    <t>El resultado es acorde a lo requerido</t>
  </si>
  <si>
    <t xml:space="preserve">Se realizó el segundo informe del estado de la documentacion del SIGE que corresponde al Trimestre III en el que se informa acerca de los documentos asesorados en el  trimestre  </t>
  </si>
  <si>
    <t>Se presenta informe del estado de la documentación del Sistema de Gestión de acuerdo con lo solicitado en el periodo al proceso de Gestión de Anáilisi y Mejora C</t>
  </si>
  <si>
    <t>Reportes de Aseguramiento de los referentes estratégicos de la de la DNBC.</t>
  </si>
  <si>
    <t>Seguimiento y Evaluación del Desempeño Institucional</t>
  </si>
  <si>
    <t xml:space="preserve">No. De Informes de los Referentes Estratégicos elaborados </t>
  </si>
  <si>
    <t>II Trimestre:   Informe Reporte de monitoreo de indicadores.
Informe reporte Monitoreo Plan de Mejoramiento Institucional . (Gestión)
Informe Monitoreo de Riesgos de Gestion.
III Trimestre:  Informe Reporte de monitoreo de indicadores.
Informe reporte Monitoreo Plan de Mejoramiento Institucional. (Contraloría)
Informe Monitoreo de Riesgos de Gestion.
IV Trimestre: Informe Reporte de monitoreo de indicadores.
Informe reporte Monitoreo Plan de Mejoramiento Institucional (Gestión y contraloría).
Informe Monitoreo de Riesgos de Gestion.</t>
  </si>
  <si>
    <t xml:space="preserve">Se realizó el Informe de monitoreo de indicadores.
Se realizó el  Informe seguimiento a plan de mejoramiento Contraloría General de la República junio 2024.
Se relizó el informe de monitoreo de riesgos de gestion 
</t>
  </si>
  <si>
    <t xml:space="preserve">Se realizó el Informe de monitoreo de indicadores.
Se realizó el  Informe seguimiento a plan de mejoramiento Institucional 2024.
Se relizó el informe de monitoreo de riesgos de gestion 
</t>
  </si>
  <si>
    <t>De acuerdo con las evidencias se presentan los dos informes de monitoreo de los referentes indicadores y riesgos de gestión trabajados en el trimestre, El informe de plan de mejora será presentado en el siguiente trimestre de acuerdo con la planeación institucional</t>
  </si>
  <si>
    <t>Revisión y actualización de los mapas de riesgos de gestión y de corrupción.</t>
  </si>
  <si>
    <t xml:space="preserve">Politica y Manual de Gestion del Riesgo Revisada </t>
  </si>
  <si>
    <t>Política y Manual de Gestión del Riesgo Revisada, actualizada y divulgada en caso de ser necesario</t>
  </si>
  <si>
    <t xml:space="preserve">Número </t>
  </si>
  <si>
    <t>Trimestre IV:Soporte de revisión de la Política y Manual de Gestión del Riesgo y en caso de requerirse actualización, soporte de actividades de sensibilización, divulgación y capacitación</t>
  </si>
  <si>
    <t>n.a.</t>
  </si>
  <si>
    <t>Informes de seguimiento a la implementación del Modelo Integrado de Planeación (MIPG) en la Dirección Nacional de Bomberos de Colombia (Dimensiones y Políticas del Modelo)</t>
  </si>
  <si>
    <t>Informes presentados</t>
  </si>
  <si>
    <t xml:space="preserve">No. De Informes presentados </t>
  </si>
  <si>
    <t>Se presentan dos documentos que contienen el Informe de resultados del plan de acción de las acciones y estrategias adoptadas para la operación del Modelo Integrado de Planeación (MIPG), así:
Trimestre III: 1 Informe (corresponde al periodo Enero - Junio)
Trimestre IV: 1 Informe (corresponde al periodo Julio - Septiembre)</t>
  </si>
  <si>
    <t xml:space="preserve">Se realizó el primer Informe  de resultados del plan de acción ( TRIMESTRE I 
Y II DE 2024) de las acciones y estrategias adoptadas para la operación del Modelo Integrado de Planeación (MIPG) </t>
  </si>
  <si>
    <t>Se presentrael informe de resultados con fecha de corte 30 de junio y presentado en Comité Directivo en el tercer trimestre donde se  presentan los resultados de avance de MIPG enla entidad dimensiones y políticas</t>
  </si>
  <si>
    <t>Caracterización de partes interesadas actualizada</t>
  </si>
  <si>
    <t>Documento de caracerización de usuarios actualizado</t>
  </si>
  <si>
    <t>No. Documentos actualizado s</t>
  </si>
  <si>
    <t>IV: Documento de caracerización de usuarios actualizado</t>
  </si>
  <si>
    <t xml:space="preserve">Asesoría y acompañamiento para la reformulación de los indicadores de gestión de la DNBC. </t>
  </si>
  <si>
    <t>Asesorías y acompañamientos para la reformulación de los indicadores de gestión de la DNBC realizados</t>
  </si>
  <si>
    <r>
      <t xml:space="preserve">(Numero de asesorias realizadas/ No. Total </t>
    </r>
    <r>
      <rPr>
        <sz val="11"/>
        <color rgb="FFFF0000"/>
        <rFont val="Tahoma"/>
        <family val="2"/>
      </rPr>
      <t>de asesorías solicitadas</t>
    </r>
    <r>
      <rPr>
        <sz val="11"/>
        <color rgb="FF000000"/>
        <rFont val="Tahoma"/>
        <family val="2"/>
      </rPr>
      <t xml:space="preserve"> procesos de la DNBC )*100</t>
    </r>
  </si>
  <si>
    <t xml:space="preserve">Asesoría y acompañamiento a los procesos:
-Listados de asistencia
-Tablero de indicadores </t>
  </si>
  <si>
    <t xml:space="preserve">Se realizó acompañamientos al área de Gestión de Atención al Usuario respecto a la formulación del indicador de satisfacción al usuario </t>
  </si>
  <si>
    <t>Se realizó un total de 31 acompañamientos a los 19 procesos  respecto a la formulación de los indicadores</t>
  </si>
  <si>
    <t xml:space="preserve">se evidencia en soportes la asesoria y acompañamiento a los procesos ern la revisión de indicadores </t>
  </si>
  <si>
    <t>x</t>
  </si>
  <si>
    <t>Medición de la evaluación del desempeño FURAG</t>
  </si>
  <si>
    <t>FURAG diligenciado y entregado en el plazo pactado</t>
  </si>
  <si>
    <t>No. FURAG presentado</t>
  </si>
  <si>
    <t>Mesas de trabajo con los procesos de la DNBC para el diligenciamiento.
-Listas de asistencia de reunión FURAG
-Certificado de Reporte</t>
  </si>
  <si>
    <t>FIN</t>
  </si>
  <si>
    <t>Se realizó la reunion de FURAG y se generó el certificado de reporte</t>
  </si>
  <si>
    <t>Actividad ejecutada en su totalidad en el II trimestre</t>
  </si>
  <si>
    <t>N.A.</t>
  </si>
  <si>
    <t>4. ALIANZAS ESTRATÉGICAS</t>
  </si>
  <si>
    <t>4. Gestionar y afianzar relaciones interinstitucionales con entidades del orden nacional, el sector privado y la comunidad internacional.</t>
  </si>
  <si>
    <t>4.2.Generar alianzas público privada en aras de fortalecer la gestión integral del riesgo contra incendios, preparativos y atención de rescate en todas sus modalidades y atención de incidentes con materiales peligrosos</t>
  </si>
  <si>
    <t>4. Gestión de Cooperación Internacional y Alianzas Estratégicas</t>
  </si>
  <si>
    <t>Formación de Unidades bomberiles a traves de la gestión de cooperación internacional y alianzas estratégicas</t>
  </si>
  <si>
    <t>Gestión del Conocimiento</t>
  </si>
  <si>
    <t>Unidades Bomberiles formadas a traves de la gestion de cooperación internacional y alianzas estratégicas.</t>
  </si>
  <si>
    <t>No. Unidades Bomberiles certificadas / No. Total de Unidades Bomberiles inscritas</t>
  </si>
  <si>
    <t>"Procesos de formación para fortalecer sus capacidades a traves de la gestión de Cooperación internacional y alianzas estratégicas con el sector público/privado del orden nacional e internacional.
Evidencia:
_Informe del proceso de la gestión para la formación de las unidades bomberiles. 
_Se complementará con la base de datos de unidades bomberiles capacitadas"</t>
  </si>
  <si>
    <t>4.1.Gestionar recursos para el fortalecimiento de las Instituciones de Bomberos de Colombia.​</t>
  </si>
  <si>
    <t>Publicación Digital sobre actualización de la estrategia, protocolos o buenas prácticas de Cooperación Internacional y alianzas estratégicas de los Bomberos de Colombia.</t>
  </si>
  <si>
    <t>Publicación en Cooperación Internacional y Alianzas Estratégicas de los Bomberos de Colombia</t>
  </si>
  <si>
    <t>Publicación realizada</t>
  </si>
  <si>
    <t>"_Mesas de trabajo con actores o aliados Cooperantes en el proceso
_Versión preliminar de publicación para aprobación de la Dirección
_Publicación de documento en versión digital."</t>
  </si>
  <si>
    <r>
      <t xml:space="preserve">Espacios de participación, capacitación, entrenamiento </t>
    </r>
    <r>
      <rPr>
        <b/>
        <sz val="11"/>
        <color rgb="FF000000"/>
        <rFont val="Tahoma"/>
        <family val="2"/>
      </rPr>
      <t>nacional</t>
    </r>
    <r>
      <rPr>
        <sz val="11"/>
        <color rgb="FF000000"/>
        <rFont val="Tahoma"/>
        <family val="2"/>
      </rPr>
      <t xml:space="preserve"> e internacional entre otras para los bomberos de colombia</t>
    </r>
  </si>
  <si>
    <t>Espacios de participación, capacitación, entrenamiento y/o actualización Internacional gestionados en el periodo</t>
  </si>
  <si>
    <t>(No. De espacios gestionados/ No. De espacios demandados) x100</t>
  </si>
  <si>
    <t>1. Informes de evaluación que indique las actividades realizadas y o aprendizajes obtenido en los espacios de participación, capacitación y actualización gestionado de acuerdo con la demanda (evidenciar con matriz de seguimiento a convocatorias)</t>
  </si>
  <si>
    <t>Monitoreo al reporte de acciones de cooperación realizadas por los cuerpos de bomberos registradas en el Sistema RUE</t>
  </si>
  <si>
    <t>Monitoreos realizados del  uso  del mecanismo de seguimiento al registro de acciones de cooperación por parte de los Cuerpos de Bomberos</t>
  </si>
  <si>
    <r>
      <t xml:space="preserve">( No. De monitoreos realizados/ No. De monitoreos programados </t>
    </r>
    <r>
      <rPr>
        <b/>
        <sz val="11"/>
        <color rgb="FF000000"/>
        <rFont val="Tahoma"/>
        <family val="2"/>
      </rPr>
      <t>(podria cambiarse por reportados por los CB)</t>
    </r>
    <r>
      <rPr>
        <sz val="11"/>
        <color rgb="FF000000"/>
        <rFont val="Tahoma"/>
        <family val="2"/>
      </rPr>
      <t>)*100</t>
    </r>
  </si>
  <si>
    <t>Se presentaran 4 reportes de segumiento: trimestrales</t>
  </si>
  <si>
    <t>4.3.Consolidar relaciones con la comunidad internacional</t>
  </si>
  <si>
    <t>Acompañamiento y asesoría en la gestión de acuerdos y/o proyectos binacionales o multilaterales a través de la gestión de cooperación internacional y alianzas estratégicas</t>
  </si>
  <si>
    <r>
      <t xml:space="preserve">Acuerdos </t>
    </r>
    <r>
      <rPr>
        <b/>
        <sz val="11"/>
        <color rgb="FF000000"/>
        <rFont val="Tahoma"/>
        <family val="2"/>
      </rPr>
      <t>y/o proyectos</t>
    </r>
    <r>
      <rPr>
        <sz val="11"/>
        <color rgb="FF000000"/>
        <rFont val="Tahoma"/>
        <family val="2"/>
      </rPr>
      <t xml:space="preserve"> binacionales o multilaterales acompañados</t>
    </r>
  </si>
  <si>
    <r>
      <t>(No. de acuerdos binacionales o multilaterales firmados o en proceso</t>
    </r>
    <r>
      <rPr>
        <b/>
        <sz val="11"/>
        <color rgb="FF000000"/>
        <rFont val="Tahoma"/>
        <family val="2"/>
      </rPr>
      <t xml:space="preserve"> de</t>
    </r>
    <r>
      <rPr>
        <sz val="11"/>
        <color rgb="FF000000"/>
        <rFont val="Tahoma"/>
        <family val="2"/>
      </rPr>
      <t xml:space="preserve"> acompañamiento/No. De acuerdos binacionales o multilaterales que requieren formalización y acompañamiento) x 100</t>
    </r>
  </si>
  <si>
    <t>"1. Informe de la creación-solicitud y/o seguimiento de acuerdos y proyectos con base en el marco de cooperación suscrito o actividades acompañadas y  gestionadas con las entidades nacionales e internacionales
2. Informe de evalaución de los acuerdos y proyectos binacionales o multilaterales desarrollados"</t>
  </si>
  <si>
    <t>Acompañamiento y asesoría en la gestión de solicitudes demandadas por los cuerpos de bomberos para el fortalecimiento de sus instituciones a través de la comunidad internacional y el sector privado</t>
  </si>
  <si>
    <t>Fortalecimiento de las instituciones de bomberos acompañados y gestionados</t>
  </si>
  <si>
    <t>No. de fortalecimientos gestionados o en proceso de acompañamiento/No. de fortalecimientos que requieren gestión y acompañamiento) x 100</t>
  </si>
  <si>
    <t>"
1. Informe de la creación-solicitud y/o acompañamiento al seguimiento de proyectos para el fortalecimiento de las instituciones de Bomberos ante la entidades nacionales e internacional asi como del sector privado.
2. Informe de evalaución de las gestiones y/o acompañamiento adelantados. "</t>
  </si>
  <si>
    <t>1.3.Generar lineamientos integrales y articulados para la prestación del servicio público esencial de Bomberos en el país, coadyuvando a fortalecer la confianza entre nuestras partes interesadas.​</t>
  </si>
  <si>
    <t>5. Gestión de Atención al Usuario</t>
  </si>
  <si>
    <t>Subdirección Administrativa y Financiera</t>
  </si>
  <si>
    <t>Informes de análisis del desempeño de los canales de atención.</t>
  </si>
  <si>
    <t>Servicio al Ciudadano</t>
  </si>
  <si>
    <t>FUNCIONAMIENTO</t>
  </si>
  <si>
    <t>Subdirector Administrativo y Financiero</t>
  </si>
  <si>
    <t>Infome mensual con análisis de desempeño de los canales de atención realizado</t>
  </si>
  <si>
    <t>No. De informes con análisis de desempeño realizados</t>
  </si>
  <si>
    <t xml:space="preserve">Dentro del informe mensual de PQRSD, se debe incluir el análisis de desempeño de los canales de atención. </t>
  </si>
  <si>
    <t>Capacitaciones para el fortalecimiento del recurso humano del proceso de gestión de atención al usuario</t>
  </si>
  <si>
    <t>Gestión con Valores para Resultados</t>
  </si>
  <si>
    <t>Fortalecimiento Organizaciónal y simplificación de procesos</t>
  </si>
  <si>
    <t>Procesos de capacitación del personal del proceso recibidos</t>
  </si>
  <si>
    <t>(No. De de capacitaciones con participación del proceso recibidas/No. De  capacitaciones convocadas)*100</t>
  </si>
  <si>
    <t>Las capacitaciones estan sujetas a programacion del DAFP y del DNP, equipos transversales y aquellas que se consideren necesarias articular con el proceso de Mejora Continua
Listados de asistencia y material asociado a la capacitación</t>
  </si>
  <si>
    <t>Informes del estado de las PQRSD gestionadas en la entidad</t>
  </si>
  <si>
    <t>Informes del estado de las PQRSD realizados</t>
  </si>
  <si>
    <t xml:space="preserve">No. De Informes del estado de PQRSD realizados </t>
  </si>
  <si>
    <t>Dentro del informe mensual de PQRSD, se reporta el estado de las PQRSD gestionadas en la entidad.</t>
  </si>
  <si>
    <t xml:space="preserve"> Actividades informativas sobre la responsabilidad de los servidores públicos frente a los derechos de los ciudadanos. </t>
  </si>
  <si>
    <t>Acciones informativas sobre responsabilidad de los servidores públicos frente a los derechos de los ciudadanos realizadas</t>
  </si>
  <si>
    <t>No. De acciones informativas realizadas</t>
  </si>
  <si>
    <t>Las actividades pueden comprender charlas, campañas informativas, sensibilizaciones. Listados de asistencia y material asociado a la capacitación</t>
  </si>
  <si>
    <t>Informe de análisis de percepción de la atención brindada por la DNBC a nuestras partes interesadas</t>
  </si>
  <si>
    <t>Informe con análisis de percepción de atención a nuestras partes interesadas realizados</t>
  </si>
  <si>
    <t>Se realizará un informe cuatrimestral de acuerdo con el PAAC 2024</t>
  </si>
  <si>
    <t>Capacitaciones sobre el trámite a las PQRSD dentro del sistema ORFEO</t>
  </si>
  <si>
    <t>Procesos institucionales capacitados sobre tramite PQRSD dentro del sistema ORFEO</t>
  </si>
  <si>
    <t>No. De Procesos Capacitados</t>
  </si>
  <si>
    <t>Trimestre II: 9 
Trimestre III: 9  Se realizara una (1) capacitación a cada proceso en cada uno de los trimestres iindicados en la programación.
Listados de asistencia y material asociado a la capacitación</t>
  </si>
  <si>
    <t>Alertas de PQRSD generadas e informadas</t>
  </si>
  <si>
    <t>No. De alertas generadas e informadas</t>
  </si>
  <si>
    <t xml:space="preserve"> 
Se notifican alertas quincenales, por correo electronico a los responsables de dar respuesta, directivos, gestores y/o líderes de proceso, supervisores donde se anexa la información de las PQRSDF vencidas, extemporaneas y en proceso en archivo Excel.
</t>
  </si>
  <si>
    <t xml:space="preserve">Propiciar la seguridad y conviencia ciudadana , el orden público, así como la atención y control en situaciones que vulneren o amenacen a la población </t>
  </si>
  <si>
    <t>2. GESTIÓN TERRITORIAL</t>
  </si>
  <si>
    <t>2.1.Acompañar a las instituciones bomberiles en el manejo de la gestión territorial, propendiendo por garantizar la articulación de acciones de desarrollo sostenible en los territorios en el marco de la gestión del riesgo.​</t>
  </si>
  <si>
    <t>6. Formulación, actualización y acompañamiento Normativo y OPERATIVO</t>
  </si>
  <si>
    <t>Subdirección Estratégica y de Coordinación Bomberil</t>
  </si>
  <si>
    <t>Asesorar y acompañar a las Autoridades territoriales en la creación de Cuerpos de Bomberos para cumplir la prestación del servicio público esencial de bomberos.</t>
  </si>
  <si>
    <t>Gestión del conocimiento</t>
  </si>
  <si>
    <t>Subdirector Estratégico y de Coordinación Bomberil</t>
  </si>
  <si>
    <t>Asesorías y acompañamientos a autoridades departamentales para la creación de CB</t>
  </si>
  <si>
    <t>(No. De autoridades departamentales asesoradas y acompañadas/No. Total de Asesoría y acompañamientos departamentales programados)*100</t>
  </si>
  <si>
    <t>Convocatoria a reunión o mesa de trabajo virtual o presencial.
Lista de asistencia
Material de socialización y asesoría
Grabación si es virtual
Informe con acuerdos y compromisos.</t>
  </si>
  <si>
    <t>Comunicaciones respuesta a las Peticiones, Quejas, Reclamos, Solicitudes y/o Denuncias asignadas al Proceso.</t>
  </si>
  <si>
    <t>PQRSD gestionadas</t>
  </si>
  <si>
    <t>(No. De Pqrsd gestionadas/No. Total de Pqrsd asignadas)*100</t>
  </si>
  <si>
    <t>Evidencia de pqrsd respondidas en el periodo de acuerdo con las asignaciones realizadas. Registro matriz de asignación proceso.
El corte para el reporte al plan de acción se realizará con 15 días calendario de antelación a finalizar trimestre</t>
  </si>
  <si>
    <t>2.2.Posicionar a la Dirección Nacional de Bomberos de Colombia en el territorio nacional como ente de coordinación de las instituciones de Bomberos del país.​</t>
  </si>
  <si>
    <t>Lineamientos y disposiciones normativas en asuntos relacionados con la actividad bomberil</t>
  </si>
  <si>
    <t>Lineamientos en materia bomberil generados por el proceso</t>
  </si>
  <si>
    <t>(No. De Lineamientos realizados/No. De Lineamientos requeridos)*100</t>
  </si>
  <si>
    <t>Circulares y Resoluciones emitidas en relación con la actividad bomberil (evidencia) firmadas.</t>
  </si>
  <si>
    <t>Acompañamientos del Ministerio Público (Procuraduría General de la Nación ) para llevar a cabo mesas de trabajo para garantizar el funcionamiento de los CB y la debida prestación del servicio público esencial</t>
  </si>
  <si>
    <t>Gestiones con Ministerio Público (Procuraduría General de la Nación ) y DNBC realizadas por Departamento</t>
  </si>
  <si>
    <t>(No. De gestiones realizadas por Departamento/No. De gestiones programada realizar)</t>
  </si>
  <si>
    <t>Requerimiento a la Procuraduría GN ,
Actas de Reuniones por departamento con compromisos y avances
Listas de asistencia
Presentar en el primer periodo de ejeución el cronograma de las mesas técnicas a gestionar</t>
  </si>
  <si>
    <t>Normograma en materia de la regulación de la prestación del servicio público que se presta a través de los CB, actualizado</t>
  </si>
  <si>
    <t>Normograma de regulación bomberil actualizado</t>
  </si>
  <si>
    <t>Normograma actualizado</t>
  </si>
  <si>
    <t>Documento técnico normograma aprobado por el Subdirector entregado para publicación</t>
  </si>
  <si>
    <t>Actualización Manual de Contratación para los Cuerpos de Bomberos Voluntarios</t>
  </si>
  <si>
    <t>Manual Contratación actualizado</t>
  </si>
  <si>
    <t>Manual Actualizado</t>
  </si>
  <si>
    <t>Documento actualizado aprobado por el Subdirector, entregado para publicación</t>
  </si>
  <si>
    <t>1. UNIDAD BOMBERIL</t>
  </si>
  <si>
    <t xml:space="preserve">1. Fortalecer la equidad e integración en las instituciones de Bomberos del país. </t>
  </si>
  <si>
    <t>1.1.Contribuir a mejorar la capacidad técnica, administrativa y operativa de los Cuerpos de Bomberos del país, para ser más efectiva su respuesta.​</t>
  </si>
  <si>
    <t>7. Coordinación Operativa</t>
  </si>
  <si>
    <t>Capacitación a los cuerpos de bomberos en la plataforma RUE ( Modulo de emergencias, reportes y base de datos)</t>
  </si>
  <si>
    <t>No. Capacitaciones relaizadas</t>
  </si>
  <si>
    <t>(Capacitaciones realizadas/capacitaciones programadas)*100</t>
  </si>
  <si>
    <t>Numero</t>
  </si>
  <si>
    <t>Se cuenta capacitación por Cuerpo de Bomberos.
Listas de asistencias, correo de citación y material asociado, grabación</t>
  </si>
  <si>
    <t xml:space="preserve">Reporte de Emergencias  </t>
  </si>
  <si>
    <t>Gestión de la Información Estadística</t>
  </si>
  <si>
    <t xml:space="preserve">No. De reportes de emergencias realizados </t>
  </si>
  <si>
    <t>(Reportes de emergencias Realizados /Reportes de emergencias programados)*100</t>
  </si>
  <si>
    <t>Reportes diarios de emergencias, informes pdf</t>
  </si>
  <si>
    <t>Informes estadísticos de coordinación operativa Bomberos Colombia a la alta dirección: Reporte de emergencias y articulación SNGRD</t>
  </si>
  <si>
    <t>Informes estadísticos de coordinación operativa Bomberos Colombia a la alta dirección elaborados</t>
  </si>
  <si>
    <t>(No. De informes de reporte realizados / No. De informes requeridos)*100</t>
  </si>
  <si>
    <t>Reporte de actualización de la base de datos de cuerpos de Bomberos del país</t>
  </si>
  <si>
    <t>Reporte de actualización de la base de datos  Cuerpos de Bomberos  en la plataforma RUE</t>
  </si>
  <si>
    <t>(No. De reportes realizados / No. de reportes programados)</t>
  </si>
  <si>
    <t>Reporte que contiene la  base de datos semestral actualizada con un análisis de los cambios y novedades presentadas según la base de datos. Este reporte deberá ser remitido por correo electrónico al Subdirector Estratégico y la base de datos entregada via correo electronico al Proceso de Gestion TI para su publicación.</t>
  </si>
  <si>
    <t>Boletines de Alertas Tempranas</t>
  </si>
  <si>
    <t xml:space="preserve">Boletines de alertas tempranas elaborados </t>
  </si>
  <si>
    <t>(No.de boletines elaborados/No. De Boletines requeridos)*100</t>
  </si>
  <si>
    <t>Boletin de Alerta Temprana firmado por  la Dirección y socializado</t>
  </si>
  <si>
    <t xml:space="preserve">Circulares Operativas </t>
  </si>
  <si>
    <t>Circulares Operativas elaboradas</t>
  </si>
  <si>
    <t>(No. De circulares Operativa elaborada/No cilculares operativas requeridas)*100</t>
  </si>
  <si>
    <t>Circulares Operativas elaboradas por el Proceso de Coordinacion Operativa</t>
  </si>
  <si>
    <t>Planes de contingencia de temporadas de variabilidad climática</t>
  </si>
  <si>
    <t>Planes de Contingencia  elaborados y socializados</t>
  </si>
  <si>
    <t xml:space="preserve"> N° de planes de contingencia Elaborados  y socilizados</t>
  </si>
  <si>
    <t>Documento elaborado y suscrito por la Dirección
Grabación de socialización, material y listado de asistencia</t>
  </si>
  <si>
    <t>Gestionar la activación y movilización de apoyos terrestres y Aereos  complementarios para la respuesta</t>
  </si>
  <si>
    <t>Activaciones y Apoyos gestionados</t>
  </si>
  <si>
    <t>(N° de activaciones de apoyos terrestres y Aereos  gestionadas / N° de activaciones  de apoyos terrestres y aereos  solicitadas)*100</t>
  </si>
  <si>
    <t xml:space="preserve">Documento de Solicitud de Apoyos o Movilizacion terrestre y /o Aereos. </t>
  </si>
  <si>
    <t>Informes de Asistencia técnica en respuesta a emergencias</t>
  </si>
  <si>
    <t>Informes de Asistencia técnica en respuesta a emergencias elaborados</t>
  </si>
  <si>
    <t>(No. de informes técnicos elaborados)/No. de informes solicitados)*100</t>
  </si>
  <si>
    <t>Documentos guia para la respuesta de los CB según los escenarios de riesgo establecidos en la Estrategia Nacional de Respuesta a Emergencias</t>
  </si>
  <si>
    <t>Guias para la respuesta elaboradoas</t>
  </si>
  <si>
    <t>No. de documentos Guía Elaborados / No. de Documentos Guía Programados</t>
  </si>
  <si>
    <t>Elaborar un Documento guia semestral. Documento avalado y suscrito por la Subdirección estratégica</t>
  </si>
  <si>
    <t>8. Fortalecimiento Bomberil</t>
  </si>
  <si>
    <t>Estudios previos aprobados por la Subdirección Estratégica y de Coordinación Bomberil, para la adquisición de Bienes especializados para el fortalecimiento de los Cuerpos de Bomberos del país.</t>
  </si>
  <si>
    <t>Estudios Previos para la adquisición de bienes especializados  aprobados por la subdirección Estratégica y de Coordinación Bomberil.</t>
  </si>
  <si>
    <t>(No. Estudios Previos aprobados por la SECB (en el periodo) / No. Estudios Previos entregados por el Proceso de Gestion Contractual (en el periodo))*100</t>
  </si>
  <si>
    <t>Estudios previos elaborados por el proceso de Gestión Contractual, para la adquisición de bienes especializados de acuerdo a lo aprobado por Junta Nacional de Bomberos y viabilizado por el Gerente del Proyecto (Subdirector Estratégico y de Coordinación Bomberil) y revisados jurídicamente por la subdirección</t>
  </si>
  <si>
    <t>Actualización base de datos fortalecimiento entregado a los Cuerpos de Bomberos</t>
  </si>
  <si>
    <t>Base de datos fortalecimiento bomberil actualizada</t>
  </si>
  <si>
    <t>No bases de datos Actualizada</t>
  </si>
  <si>
    <t>Base de datos (archivo excel)con actualización mensual del fortalecimiento bomberil, se deben entregar tres bases de datos alcierre del trimestre identificando lo cortes.</t>
  </si>
  <si>
    <t>Proyecto de Inversión con seguimiento en el sistema PIIP-DNP</t>
  </si>
  <si>
    <t>Seguimientos del Proyecto de Inversión realizados en el Sistema PIIP - DNP</t>
  </si>
  <si>
    <t xml:space="preserve">No. De seguimientos realizados en el periodo </t>
  </si>
  <si>
    <t>Reporte del sistema (Captura de pantalla o correo electronico y cadena de valor insumo para el registro) con información del seguimiento mensual en el sistema PIIP de manera oportuna (Fechas establecidas por DNP). Se presentarna al cierre del trimestre 6 archivos.</t>
  </si>
  <si>
    <t>Ficha Fortalecimiento Bomberil para informes de la DNBC</t>
  </si>
  <si>
    <t>Ficha Fortalecimiento Cuerpos de Bomberos para actividades DNBC realizadas</t>
  </si>
  <si>
    <t>(No. de fichas elaboradas / No. De fichas solicitadas)*100</t>
  </si>
  <si>
    <t>Fichas elaboradas (documento excel requerido por el Director)</t>
  </si>
  <si>
    <t>Proceso de revisión y gestión de Solicitudes  para trámites de reclamación de  Seguros de vida para voluntarios  de los Cuerpos de Bomberos.</t>
  </si>
  <si>
    <t>Proceso de Revisión y Gestión de Solicitudes  para trámites de reclamación de  Seguros de vida para voluntarios  de los Cuerpos de Bomberos.</t>
  </si>
  <si>
    <t>(No. Solicitudes gestionadas / No. solicitudes recibidas)*100</t>
  </si>
  <si>
    <t>Recepción de documentos (segurosdevida@dnbc.gov.co) y soporte de envío a la aseguradora de casos nuevos para dar inicio al trámte de seguros de vida y/o accidentes en misión</t>
  </si>
  <si>
    <t>Informes asociados a las Plataformas (programas especiales) generadas para el fortalecimiento de la capacidad de respuesta de los Cuerpos de Bomberos del país</t>
  </si>
  <si>
    <t>Informes asociados a las Plataformas (programas especiales) implementadas para el fortalecimiento de la capacidad de respuesta de los Cuerpos de Bomberos del país</t>
  </si>
  <si>
    <t>N° de informes de actividades  (prácticas, simulaciones, simulacros o movilizaciones en temas bomberiles) realizadas en el periodo, en el marco de las plataformas programadas</t>
  </si>
  <si>
    <t>Un informe mensual de ejecución y  seguimiento de la Subdirección de las PLataformas y/o Programas especiales que se encuentren en ejecución.
El informe ejecutivo debe contener, avance en el cronograma, seguimiento de las actividades , recursos ejecutados y observaciones y recomendaciones.</t>
  </si>
  <si>
    <t>Asitencia Técnica a Cuerpos de Bomberos y Entes territoriales sobre proyectos de infraestructura.</t>
  </si>
  <si>
    <t>Informes de aistencia técnica a Cuerpos de Bomberos y Entes Territoriales sobre temas de infraestructura presentados a la Subdireccioón</t>
  </si>
  <si>
    <t>No de informes presentados</t>
  </si>
  <si>
    <t>Informes de las asistencias técnicas generados para los Cuerpos de Bomberos y entes territoriales  en materia de infraestructura o visitas en campo para asuntos en infraestructura.
El informe debe contener la relación de solicitud con la gestión realizada y el estado actual de la misma.</t>
  </si>
  <si>
    <t>Informe mensual con avance de ejecución de las estaciones de bomberos aprobadas y en ejecución</t>
  </si>
  <si>
    <t>Informe mensual con avance de ejecución de los convenios de cofinanciacion para la construccion de estaciones de Bomberos</t>
  </si>
  <si>
    <t>Informes mensuales presentados a la Subdirección Estratégica
El informe debe tener Avance físico - financiero de cada convenio</t>
  </si>
  <si>
    <t>Conciliaciones mensuales de bienes para el fortalecimiento de los Curpos de Bomberos</t>
  </si>
  <si>
    <t>Informes mensuales de las conciliaciones realizadas con el resposable de Almacés</t>
  </si>
  <si>
    <t>No. de actas realizadas/No. de Actas programadas realizar</t>
  </si>
  <si>
    <t>Acta mensual suscrita y firmada por los responsables</t>
  </si>
  <si>
    <t>9. Inspección, Vigilancia y Control</t>
  </si>
  <si>
    <t xml:space="preserve">Seguimiento al modulo de IVC en el RUE,en el cargue de la informacion de los cuerpos de bomberos </t>
  </si>
  <si>
    <t>Seguimiento al cargue de la informacion al modulo de IVC- RUE</t>
  </si>
  <si>
    <t>No.de CB con seguimiento a la Informacion registrada/No. de Curpos de Bomberos con Información Registrada* 100</t>
  </si>
  <si>
    <t>Asignación de CB a Profesional del Proceso</t>
  </si>
  <si>
    <t>Reportes del Sistema Rue PDF en el módulo IVC por CB con seguimiento</t>
  </si>
  <si>
    <t>Correos de gestión con el CB</t>
  </si>
  <si>
    <t>El corte de la información de la base de datos para la evaluación trimestral se realizar 15 dis calendario antes del cierre del periodo</t>
  </si>
  <si>
    <t>Acompañamiento para la verificación de condiciones operativas, técnicas, legales, administrativas y financieras a los cuerpos de bomberos del país a solicitud de las autoridades departamentales, municipales, bomberiles, de oficio  o peticion de partes.</t>
  </si>
  <si>
    <t>Acompañamientos a CB para verificación de condiciones operativas</t>
  </si>
  <si>
    <t>No. De acompañamientos realizados/No. De acompañamientos programados</t>
  </si>
  <si>
    <t>Nùmero</t>
  </si>
  <si>
    <t>La evidencia se soporta en las actas de verificación cuerpos de bomberos de colombia suscritas por la comisión y el comandante o el delegado</t>
  </si>
  <si>
    <t>Asesorías técnicas en buenas prácticas administrativas ,financieras operativas y legales a los cuerpos de bomberos acorde a la legislación específica bomberil</t>
  </si>
  <si>
    <t>Asesorías técnicas a Cuerpos de bomberos en buenas práticas</t>
  </si>
  <si>
    <t>No. De asesorias realizadas/No. De asesorias programadas</t>
  </si>
  <si>
    <t>Asesoria a cuerpos de bomberos  organizados por grupos, regiones o departamentos en temáticas identificadas como buenas prácticas para su operación;  la evidencia se soporta por grabaciones, listas de asistencia, link de transmision por plataformas institucionales.</t>
  </si>
  <si>
    <t>Informe del seguimiento y revision a los planes de mejoramiento, formulados a  los Cuerpos de bomberos visitados durante 2024</t>
  </si>
  <si>
    <t>Informes de revisiòn planes de mejoramiento</t>
  </si>
  <si>
    <t>No. De informes realizados/No. De informes programados</t>
  </si>
  <si>
    <t>La evidencia se soporta por medio del documento -avance que remita el CB que fue visitado y adquirio el compromiso durante la visita y/o correo electronico remitido entre las partes.</t>
  </si>
  <si>
    <t>Seguimiento en el cumplimento del SGSST a los cuerpos de bomberos del país</t>
  </si>
  <si>
    <t xml:space="preserve">Apoyo a los CB en la implementación del SGSST </t>
  </si>
  <si>
    <t xml:space="preserve">(No. De CB Apoyados en la implementación del SGSST/No. Total De CB Programados apoyar) </t>
  </si>
  <si>
    <t>Actas, correos de seguimiento e informe de seguimiento y avance por Cuerpo de Bomberos</t>
  </si>
  <si>
    <t>Formulación de Documento técnico Y administrativo de diagnostico y evaluacion del proceso IVC</t>
  </si>
  <si>
    <t xml:space="preserve">Documento técnico y de diagnostico de evaluacion del proceso de IVC </t>
  </si>
  <si>
    <t>Documento del proceso presentado a la Subdirección, se presentaran en el mes de noviembre los resultados del proceso y su gestion.</t>
  </si>
  <si>
    <t>1.2.Fortalecer los mecanismos de formación técnica especializada de las unidades bomberiles para el adecuado conocimiento, reducción y manejo en la gestión integral del riego contra incendio, los preparativos y atención de rescate en todas sus modalidades y la atención de incidentes con materiales peligrosos.​</t>
  </si>
  <si>
    <t>10. Educación Nacionalpara Bomberos</t>
  </si>
  <si>
    <t xml:space="preserve">Asesorías en temas de Educación Nacional </t>
  </si>
  <si>
    <t>Solicitudes  de asesoría realizadas</t>
  </si>
  <si>
    <t>No. Solicitudes de asesoría realizadas  / Solicitudes de asesoría requeridas * 100</t>
  </si>
  <si>
    <t>"Requerimientos realizados ravés de correos, atención presencial y radicados, se tendra en cuenta las fechas de salidas". Para medir la respuesta oportuna se hará un corte de 10 días calendario antes del cierre de cada periodo. Evidencias, listados de asistencia y salidas Orfeo.</t>
  </si>
  <si>
    <t>Asesoría para la gestión de  solicitudes de reconocimiento de centros de entrenamiento de brigadas contraincendio.</t>
  </si>
  <si>
    <t>No. Solicitudes de asesoría realizadas  / Solicitudes de asesoría recibidas * 100</t>
  </si>
  <si>
    <t xml:space="preserve">"Requerimientos realizados a través de correos, atención presencial y radicados, 
se tendra en cuenta las fechas de salidas". Para medir la respuesta oportuna se hará un corte de 10 días calendario antes del cierre de cada periodo. Evidencias, listados de asistencia y salidas Orfeo.
</t>
  </si>
  <si>
    <t>Gestionar las solicitudes de aval de instructores presentadas por los cuerpos de bomberos</t>
  </si>
  <si>
    <t>Gestión de solicitudes de Aval de instructores realizados</t>
  </si>
  <si>
    <t>Solicitudes gestionadas / solicitudes recibidas * 100</t>
  </si>
  <si>
    <t>Base de datos de solicitudes de avales tramitados. Para medir la respuesta oportuna se hará un corte de 10 días calendario antes del cierre de cada periodo.</t>
  </si>
  <si>
    <t>Gestionar las solicitudes de registros para la realización de cursos de formación para bomberos presentadas por los cuerpos de bomberos</t>
  </si>
  <si>
    <t>Gestión de la solicitud de Registros de cursos realizadas</t>
  </si>
  <si>
    <t>Base de datos de solicitudes de registros tramitadas. Para medir la respuesta oportuna se hará un corte de 10 días calendario antes del cierre de cada periodo.</t>
  </si>
  <si>
    <t xml:space="preserve">Gestionar la firma de certificados de los cursos realizados por los cuerpos de bomberos </t>
  </si>
  <si>
    <t>Gestión de Firma de certificados realizada</t>
  </si>
  <si>
    <t>Base de datos de solicitudes de firma de certificados tramitados. Para medir la respuesta oportuna se hará un corte de 10 días calendario antes del cierre de cada periodo.</t>
  </si>
  <si>
    <t xml:space="preserve">Comités Educativos Nacional </t>
  </si>
  <si>
    <t>Comités Educativo Nacional realizados</t>
  </si>
  <si>
    <t xml:space="preserve">No. De Comités realizados  </t>
  </si>
  <si>
    <t>" Comités realizados se soporta por sesión con:
 Registro de asistencia
Se desarrolla un comité por semestre en modalidad virtual  o presencial
"</t>
  </si>
  <si>
    <t>Socialización del proceso de educacion Nacional para bomberos en territorio  a comandantes de los cuerpos de bomberos por departamento</t>
  </si>
  <si>
    <t>Socializaciones del Proceso Educativo Nacional B a departamentos realizadas</t>
  </si>
  <si>
    <t xml:space="preserve">No. De socializaciones realizadas </t>
  </si>
  <si>
    <t>" Socializaciones virtuales y/o presenciales (registro de asistencia o grabación, prsentación)
Trim I - 0
Trim II -0 
Trimestre III - 3
Trimestre IV - 3</t>
  </si>
  <si>
    <t>Seguimiento a cursos avalados por la DNBC</t>
  </si>
  <si>
    <t>Seguimientos realizados en el periodo</t>
  </si>
  <si>
    <t>Seguimientos realizados en el periodo / No. De seguimientos previstos realizar en el periodo * 100</t>
  </si>
  <si>
    <t>Realizar seguimiento al 5% de los cursos avalados en el trimestre .
Informe que detalle los criterios evaluados, cumplimiento de requisitos Resolución 1127</t>
  </si>
  <si>
    <t>3.3.Consolidar los procesos organizacionales de la entidad.​</t>
  </si>
  <si>
    <t>11. Gestión del Talento Humano</t>
  </si>
  <si>
    <t>Plan Estratégico de Talento 2024</t>
  </si>
  <si>
    <t>Talento Humano</t>
  </si>
  <si>
    <t>Gestión Estratégica del Talento Humano</t>
  </si>
  <si>
    <t>Plan estratégico de talento humano 2025 ejecutado</t>
  </si>
  <si>
    <t>(No. de actividades ejecutadas / No. total de actividades programadas)*100</t>
  </si>
  <si>
    <t xml:space="preserve">Numero de actividades realizadas
Trimestre I: Soportes producto de la ejecucion de las  9 actividades
Trimestre II: Soportes producto de la ejecucion de las 9 actividades
Trimestre III: Soportes producto de la ejecucion de las 11 actividades
Trimestre IV: Soportes producto de la ejecucion de las 13 actividades
</t>
  </si>
  <si>
    <t>Plan Anual de Vacantes 2024</t>
  </si>
  <si>
    <t xml:space="preserve"> Plan Anual de Vacantes ejecutado</t>
  </si>
  <si>
    <t>Número de actividades realizadas 
Trimestre I: 1 actividades: Formulación y aprobación del Plan
Trimestre II: 0 actividades
Trimestre III: 1 actividades: Informe semestral
Trimestre IV: 1 actividades: Informe semestral</t>
  </si>
  <si>
    <t>Plan de previsión del recurso humano 2024</t>
  </si>
  <si>
    <t xml:space="preserve"> Plan de previsión del recurso humano ejecutado</t>
  </si>
  <si>
    <t>Plan de Bienestar e incentivos 2024</t>
  </si>
  <si>
    <t>Plan de bienestar 2025 ejecutado</t>
  </si>
  <si>
    <t>Número de actividades realizadas 
Trimestre I: Soportes producto de la ejecucion de las 7 actividades
Trimestre II: Soportes producto de la ejecucion de las 15 actividades
Trimestre III: Soportes producto de la ejecucion de las 7 actividades
Trimestre IV: Soportes producto de la ejecucion de las 14 actividades</t>
  </si>
  <si>
    <t>Plan anual de capacitación 2024</t>
  </si>
  <si>
    <t>Plan anual de capacitación 2025 ejecutado</t>
  </si>
  <si>
    <t>Número de actividades realizadas 
Trimestre I: Soportes producto de la ejecucion de las 6 capacitaciones
Trimestre II: Soportes producto de la ejecucion de las 8 capacitaciones
Trimestre III: Soportes producto de la ejecucion de las 10 capacitaciones
Trimestre IV: Soportes producto de la ejecucion de las 6 capacitaciones</t>
  </si>
  <si>
    <t>Sistema de Gestión de Seguridad y Salud en el Trabajo SG-SST 2023</t>
  </si>
  <si>
    <t>Implementación del plan de trabajo del Sistema de Gestión de Seguridad y Salud en el Trabajo SG-SST ejecutado en la vigencia 2025</t>
  </si>
  <si>
    <t xml:space="preserve">Número de actividades realizadas 
Trimestre I: Soportes producto de la ejecucion del PTA de 22 actividades 
Trimestre II: Soportes producto de la ejecucion 23 actvidades 
Trimestre III: Soportes producto de la ejecucion de 22 atividades  
Trimestre IV: Soportes producto de la ejecucion de 25 actividades </t>
  </si>
  <si>
    <t>Nómina de los servidores públicos de la DNBC preparada, proyectada y liquidada junto con prestaciones sociales y parafiscales</t>
  </si>
  <si>
    <t>Procesos de liquidación de Nómina, parafiscales y prestaciones sociales realizados en el periodo</t>
  </si>
  <si>
    <t>Documentos mensuales  enviados al proceso de Gestión Financiera, mediante correo electrónico para su revisión, aprobación y correspondiente pago  (Nómina, parafiscales y prestaciones sociales)
Trimestre I:2 actividades : 6 soportes
Trimestre II:2 actividades: 6 soportes
Trimestre III:2 actividades: 6 Soportes
Trimestre IV:2 actividades: 6 Soportes
1. Correo mensual de remisión archivo nómina
2. Correo mensual de remision archivo de parafiscales</t>
  </si>
  <si>
    <t>12. Gestión de Asuntos Disciplinariios</t>
  </si>
  <si>
    <t>Informe de actuaciones disciplinarias adelantadas</t>
  </si>
  <si>
    <t>Integridad</t>
  </si>
  <si>
    <t>Informes de actuaciones disciplinarias adelantadas presentados</t>
  </si>
  <si>
    <t>No. informes realizados /No. informes programados *100</t>
  </si>
  <si>
    <t>Informe Semestral radicado y socializado al director.
Se presentara como evidencia la lista de asistencia de la reunión de socialización</t>
  </si>
  <si>
    <t>Función preventiva sobre conductas disciplinarias</t>
  </si>
  <si>
    <t>Socialización de la función preventiva</t>
  </si>
  <si>
    <t>No. de funciones preventivas realizadas/No. de funciones preventtivas socializadas*100</t>
  </si>
  <si>
    <t>Memorando de función preventiva y listado de socialización de la función preventiva</t>
  </si>
  <si>
    <t>13. Gestión Financiera</t>
  </si>
  <si>
    <t xml:space="preserve"> Proceso anual de desagregación presupuestal de la DNBC  de los recursos de inversión y funcionamiento.</t>
  </si>
  <si>
    <t xml:space="preserve">Subdirector Administrativo y Financiero </t>
  </si>
  <si>
    <t>Profesional perfil presupuesto</t>
  </si>
  <si>
    <t>Proceso de Desagregacion Presupuestal 2025 realizado</t>
  </si>
  <si>
    <t>N. de Actividad de desagregación ejecutada/No. de Actividades de desagregación Programadas * 100</t>
  </si>
  <si>
    <t>1. Generar acto administrativo de desagregación presupuestal. 
2. Registro en el Aplicativo SIIF Nacion II del pesupuesto desagregado. 
3. Presentación de información para la elaboración del PAA, al proceso de gestión contractua (Correo electrónico)</t>
  </si>
  <si>
    <t>Reportes de ejecución presupuestal emitidos por el SIIF y presentados a los equipos de trabajo de la DNBC</t>
  </si>
  <si>
    <t>Reportes de Ejecución Presupuestal generadas por el sistema SIIF</t>
  </si>
  <si>
    <t xml:space="preserve">No. De reportes SIIF generados/ No. De reportes programados </t>
  </si>
  <si>
    <t xml:space="preserve">Reporte mes vencido de la ejecución presupuestal, generado del aplicativo SIIF y remitido por correo al Director, Subdirectores y Gestor Proceso de Planeación </t>
  </si>
  <si>
    <t>Informes mensuales  de ejecución presupuestal de la DNBC presentados a la alta Dirección</t>
  </si>
  <si>
    <t>Profesional coordinador gestión financiera</t>
  </si>
  <si>
    <t>Informe de Ejecución Presupuestal , PAC, reservas y Vigencias expiradas  presentados ante Comité Directivo</t>
  </si>
  <si>
    <t>No. De Informes presentados/No. de informes programados presentar</t>
  </si>
  <si>
    <t>Presentar un informe mensual al Comité Directivo, con el Avance de Ejecución Presupuestal, PAC, reservas y vigencias expiradas de la entidad, con generación de alertas y observaciones</t>
  </si>
  <si>
    <t>Transmisión  Estados Financieros en el CHIP de la Contaduría General de la Nación.</t>
  </si>
  <si>
    <t>Profesional perfil contador</t>
  </si>
  <si>
    <t>Estados Financieros de la entidad transmitidos a la Contaduría General de la Nación a través del CHIP</t>
  </si>
  <si>
    <t>No. de estados Financieros transmitidos a la CGN a través del CHIP./Estados Financieros exigidos según la norma a transmitir</t>
  </si>
  <si>
    <t>Realizar la transmisión de los estados financieros de forma trimestral de acuerdo con el calendario emitido por la Contaduría General de la Nación.
Evidencia: Certificado de transmisión e informe de estados financieros presentado. Para el primer trimestre de 2025 se presenta la transmisión de los estados financieros de 2024 que se realiza en el mes de febrero,para el segundo trimestre de 2025 se presentaran la transmision de los estados financieros del primer trimestre de 2025 mes de abril, para el tercer trimestre de 2025 se presentaran la transmision de los estados financieros del segundo trimestre de 2025 mes de julio, para el cuarto trimestre de 2025 se presentaran la transmision de los estados financieros del tercer trimestre de 2025, mes de octubre.</t>
  </si>
  <si>
    <t>Gestionar recursos PAC ante el Ministerio de Hacienda</t>
  </si>
  <si>
    <t>Profesional Especializado-Perfil Tesoreria</t>
  </si>
  <si>
    <t xml:space="preserve">Solicitudes de PAC presentadas al MHCP - Tesoro Nacional </t>
  </si>
  <si>
    <t>No. de Solicitudes gestionadas</t>
  </si>
  <si>
    <t>El proceso de solicitud PAC incluye:
1, Correo de Financiera a las Areas recordando el envio de PAC requerido.
2, Seguimiento de las solicitudes de PAC requeridas.(Hoja de cálculo mensual actualizada)
3, Cargar las solicitudes de PAC en el SIIF</t>
  </si>
  <si>
    <t>Imputaciones de ingresos en el sistema SIIF</t>
  </si>
  <si>
    <t>Profesional Especializado-Perfil presupuesto</t>
  </si>
  <si>
    <t>Imputacion de ingresos a la sub unidad del Fondo Nacional de Bomebros</t>
  </si>
  <si>
    <t>Actividad de imputacion de ingresos  realizada</t>
  </si>
  <si>
    <t xml:space="preserve">1. Reporte de Imputacion de ingresos en el Aplicativo SIIF Nacion II, mes vencido; en enero se aplica la vigencia anterior y 11 meses de la vigencia actual. </t>
  </si>
  <si>
    <t xml:space="preserve">Consolidación y actualización de políticas contables </t>
  </si>
  <si>
    <t>Políticas contables actualizadas y socializadas</t>
  </si>
  <si>
    <t>Acto administtrativo, lista de asistencia y presentación de la socialziación</t>
  </si>
  <si>
    <t>Monitoreo y seguimiento a los Riesgos de Gestión</t>
  </si>
  <si>
    <t>Profesional Contratista-Miguel Franco</t>
  </si>
  <si>
    <t>Diligenciamiento del informe de Gestión de los riesgos de gestión</t>
  </si>
  <si>
    <t>(No. De reportes realizados/No. De reportes Programados)*100</t>
  </si>
  <si>
    <t>Diligenciamiento matriz entregada por Gestión de Análisis y Mejora Continua:
Segundo trimestre: 1 informe de enero a junio reportado en Julio 
Tercer trimestre:  1 informe de julio, agosto y septiembre reportado en octubre.
Cuarto trimestre:  1 informe de  octubre, noviembre, diciembre reportado el 10 de diciembre</t>
  </si>
  <si>
    <t>Reporte de seguimiento al PAAC</t>
  </si>
  <si>
    <t>Reportes de seguimiento y monitoreo al PAAC realizados</t>
  </si>
  <si>
    <t>(No. De reportes de monitoreo y seguimiento realizados/No. De Reportes de monitoreo y seguimiento programados)*100</t>
  </si>
  <si>
    <t>Diligenciamiento Matriz Avance PAAC y Riesgos de Corrupción:
Cuatrimestre I: Reporte enero a abril  reportado el 2 dia habil de mayo 
Cuatrimestre II: Reporte mayo a agosto  reportado el 2 dia habil de septiembre
Cuatrimestres III: Reporte septiembre a diciembre  reportado el 20 diciembre</t>
  </si>
  <si>
    <t>Reporte trimestral de Indicadores de gestión del proceso</t>
  </si>
  <si>
    <t>Registros de medición de indicadores de gestión del proceso realizados</t>
  </si>
  <si>
    <t>(No. De indicadores reportados en el período/No. De indicadores definidos a reportar en el período)*100</t>
  </si>
  <si>
    <t>Documentación Sistema de Gestión DNBC</t>
  </si>
  <si>
    <t>Gestores de Proceso</t>
  </si>
  <si>
    <t>Documentos del sistema de gestión formulados y/o actualizados</t>
  </si>
  <si>
    <t>(No. De documentos revisados y/o Actualizados/No.  De documentos Programados para Formular y/o Actualizar)*100</t>
  </si>
  <si>
    <t>Trimestre II: Procedimiento de traslados presupuestales</t>
  </si>
  <si>
    <t>Alcance al Plan de mejora institucional reportado</t>
  </si>
  <si>
    <t xml:space="preserve">Registro de seguimiento al Plan de mejoramiento </t>
  </si>
  <si>
    <t>Diligenciamiento matriz Plan de Mejoramiento de Gestión e Institucional (CGR) 
Plan deMejoramiento de Gestión: Reporte con corte al 30 de septiembre y entregado el 01 dia habil de octubre
Plan de Mejoramiento Institucional (CGR): Reporte con corte al 30 de junio y entregado 01 de habil de Julio.
Reporte con corte al 15 de diciembre y entregado el 18 de diciembre.
Carpeta con la evidencia de cumplimiento relacionado.</t>
  </si>
  <si>
    <t>Referentes Estratégicos</t>
  </si>
  <si>
    <t>Formato acta de seguimiento a los referentes estratégicos</t>
  </si>
  <si>
    <t>Actas de referentes estratégicos:
Trimestre II: Mayo y junio. (1 actas)
Trimestre III: Julio, agosto y septiembre (3 actas)
Trimestre IV: Octubre, noviembre y diciembre. (3 actas)</t>
  </si>
  <si>
    <t>Transferencia Documental</t>
  </si>
  <si>
    <t>Gestión Documental</t>
  </si>
  <si>
    <t>Formato Transferencia Documental</t>
  </si>
  <si>
    <t>(No. Formatos diligenciados con información transferida/No. Formatos diligenciados con información transferida requerida)*100</t>
  </si>
  <si>
    <t>Trimestre IV: Formato Inventario con información transferida.</t>
  </si>
  <si>
    <t>14. Gestión Administrativa</t>
  </si>
  <si>
    <t xml:space="preserve">Capacitaciones para el conocimiento del PIGA y sus programas </t>
  </si>
  <si>
    <t> </t>
  </si>
  <si>
    <t>Capacitaciones sobre el Plan Institucional de Gestión Ambiental realizadas</t>
  </si>
  <si>
    <t>(No. de Capacitaciones realizadas/Meta)*100%</t>
  </si>
  <si>
    <t>Evidencias
Material asociado (fotos, diapositivas,etc) y listas de asistencia.
Trimestre II: 1 socializaciones
Trimestre III: 1 socializaciones
Trimestre IV: 1 socializaciones
*Actividad Plan de Mejoramiento Interno</t>
  </si>
  <si>
    <t xml:space="preserve">Informes trimestrales de Austeridad </t>
  </si>
  <si>
    <t>Informes trimestrales de austeridad elaborados y presentados</t>
  </si>
  <si>
    <t>(No. de informes presentados/Meta)*100%</t>
  </si>
  <si>
    <t>Informe Trimestral de austeridad presentado a la 3ra. Linea de defensa.
Trim I: Informe correspondiente al IV trimestre de 2024.
Trim II: Informe correspondiente al I trimestre de 2025.
Trim III: Informe correspondiente al II trimestre de 2025.
Trim IV: Informe correspondiente al III trimestre de 2025.
Informes trimestrales y correo a tercera línea</t>
  </si>
  <si>
    <t>Informe semestral de austeridad presentado a Ministerio de Hacienda y Crédito Público</t>
  </si>
  <si>
    <t>Informes semestrales de austeridad presentados al Ministerio de Hacienda y Crédito Público</t>
  </si>
  <si>
    <t>Reporte de Informe Semestral de austeridad presentado al Ministerio de Hacienda y Crédito Público, en formato o medio dispuesto para tal fin.
Trim I: Reporte correspondiente al segundo semestre de 2024.
Trim I: Reporte correspondiente al primer semestre de 2025.</t>
  </si>
  <si>
    <t>Informe de conciliación de inventarios</t>
  </si>
  <si>
    <t>Informe de Conciliación de inventarios realizado y presentado</t>
  </si>
  <si>
    <t>(No. de conciliaciones realizadas /Meta)*100%</t>
  </si>
  <si>
    <t>Acta - Informe mensual de conciliación de inventarios suscrita por responsables de los procesos de Gestión Administrativa y Gestión Financiera.
Trim I: Conciliaciones correspondientes a diciembre de 2024 y enero y febrero de 2025.
Trim II: Conciliaciones correspondientes a marzo, abril y mayo de 2025.
Trim III: Conciliaciones correspondientes a junio, julio y agosto de 2025.
Trim IV: Conciliaciones correspondientes a septiembre, octubre y noviembre de 2025.
*Actividad Plan de Mejoramiento Interno</t>
  </si>
  <si>
    <t>Informe de Obras inconclusas presentados en el sistema SIRECI</t>
  </si>
  <si>
    <t>INFORME DE OBRAS INCONCLUSAS RESPORTADO A LA CGR (SIRECI)</t>
  </si>
  <si>
    <t>(No. de informes SIRECI reportados/ Meta)*100%</t>
  </si>
  <si>
    <t>Reporte de Informe mensual presentado en el Sistema SIRECI y certificado correspondiente.
Trim I: Informes correspondientes a diciembre de 2024 y enero y febrero de 2025.
Trim II: Informes correspondientes a marzo, abril y mayo de 2025.
Trim III: Informes correspondientes a junio, julio y agosto de 2025.
Trim IV: Informes correspondientes a septiembre, octubre y noviembre de 2025.</t>
  </si>
  <si>
    <t>Plan Institucional de Gestión Ambiental - PIGA actualizado</t>
  </si>
  <si>
    <t>Plan Institucional de Gestión ambiental actualizado</t>
  </si>
  <si>
    <t>Plan Institucional de Gestión Ambiental actualizado * 100%</t>
  </si>
  <si>
    <t>Documento PIGA actualizado y aprobado en Comité SIGE (presentado a Comité SIGE)</t>
  </si>
  <si>
    <t>Plan de Eficiencia Administrativa y Cero Papel actualizado</t>
  </si>
  <si>
    <t>Plan de eficiencia administrativa y Cero papel actualizado</t>
  </si>
  <si>
    <t>No. Planes institucionales de eficiencia administrativa y cero papel actualizado</t>
  </si>
  <si>
    <t>Documento Plan de Eficiencia Administrativa y Cero Papel actualizado y aprobado en Comité SIGE (presentado a Comité SIGE)</t>
  </si>
  <si>
    <t xml:space="preserve">Socialización y divulgación del Plan de Eficiencia Administrativa y Cero Papel </t>
  </si>
  <si>
    <t>Acciones de socialización y divulgación de lineamientos del plan de eficiencia administrativa y cero papel ejecutadas</t>
  </si>
  <si>
    <t>(No. de socializaciones ejecutadas/ Meta) *100%</t>
  </si>
  <si>
    <t>Trimestre II: 1 socializaciones
Trimestre III: 1 socializaciones
Trimestre IV: 1 socializaciones
*Actividad Plan de Mejoramiento Interno</t>
  </si>
  <si>
    <t>Informe periódico de gestión del PIGA</t>
  </si>
  <si>
    <t xml:space="preserve">Informe de gestión del PIGA realizado </t>
  </si>
  <si>
    <t>(No. De Informes realizados/ Meta) *100%</t>
  </si>
  <si>
    <t>Informe Trimestral elaborado y presentado a Comité SIGE
*Actividad Plan de Mejoramiento Interno</t>
  </si>
  <si>
    <t>Informe de Gestión del Plan de eficiencia administrativa y Cero Papel</t>
  </si>
  <si>
    <t>Informe de Gestión del Plan de eficiencia administrativa y Cero Papel realizado</t>
  </si>
  <si>
    <t>Informe Trimestral elaborado y presentado a Comité SIGE</t>
  </si>
  <si>
    <t>Informe de  gestión administrativa (administración de bienes y recursos para el funcionamiento de la DNBC)</t>
  </si>
  <si>
    <t>Informe de  gestión administrativa (administración de bienes y recursos para el funcionamiento de la DNBC) realizado</t>
  </si>
  <si>
    <t>Informe Trimestral realizado y presentado al Líder del proceso
*Actividad Plan de Mejoramiento Interno</t>
  </si>
  <si>
    <t>Cruces de almacen y fortalecimiento</t>
  </si>
  <si>
    <t>Actas de cruces de información entre almacén y fortalecimiento bomberil para la respuesta realizadas</t>
  </si>
  <si>
    <r>
      <t xml:space="preserve">Acta mensual de conciliación entre Gestión Administrativa y Fortalecimiento.
Trim I: Conciliaciones correspondientes a </t>
    </r>
    <r>
      <rPr>
        <sz val="11"/>
        <color rgb="FFFF0000"/>
        <rFont val="Tahoma"/>
        <family val="2"/>
      </rPr>
      <t>diciembre de 2024</t>
    </r>
    <r>
      <rPr>
        <sz val="11"/>
        <color rgb="FF000000"/>
        <rFont val="Tahoma"/>
        <family val="2"/>
      </rPr>
      <t xml:space="preserve"> , enero - marzo de 2025
Trim II: Conciliaciones correspondientes a abril - junio de 2025
Trim III: Conciliaciones correspondientes a julio - septiembre de 2025
Trim IV: Conciliaciones correspondientes a octubre - diciembre de 2025.
*Actividad Plan de Mejoramiento Contraloría</t>
    </r>
  </si>
  <si>
    <t>Informes del comodato del centro logístico a la SAE.</t>
  </si>
  <si>
    <t>Informes Mensuales del comodato del centro logístico a la SAE</t>
  </si>
  <si>
    <t>(No. De Informes realizados / Meta)*100%</t>
  </si>
  <si>
    <t>Informes Mensuales del comodato del centro logístico a la SAE.
Trim I: Informes correspondientes a  enero - marzo de 2025.
Trim II: Informes correspondientes a abril - junio de 2025.
Trim III: Informes correspondientes a julio - septiembre de 2025.
Trim IV: Informes correspondientes a octubre - diciembre de 2025.</t>
  </si>
  <si>
    <t>15. Gestión Contractual</t>
  </si>
  <si>
    <t>Capacitaciones en gestión contractual</t>
  </si>
  <si>
    <t>Compras y contratación pública</t>
  </si>
  <si>
    <t>Capacitaciones en gestión contractual realizadas</t>
  </si>
  <si>
    <t>No. De Capacitaciones realizadas/No. De capacitaciones programadas</t>
  </si>
  <si>
    <t xml:space="preserve">Capacitación I: Estudios previos y Tienda Virtual dirigida a Todo personal de la DNBC Trimestre I
Capacitación en Supervisión contrtactual a Gestores y Supervisores. Trimestre II
Evidencias:
Presentación
Listado de asistencia
La capacitación se realizará de forma presencial </t>
  </si>
  <si>
    <t>Base de datos de gestión contractual actualizada, de manera  mensual y publicada en e portal de la entidad</t>
  </si>
  <si>
    <t xml:space="preserve">Base de datos con información de gestión contractual publicada y actualizada </t>
  </si>
  <si>
    <t>No. de Publicaciones y actualizaciones realizadas/ No. De publicaciones y actualizaciones programadas</t>
  </si>
  <si>
    <t>Link de acceso al SECOP II
Base de datos con datos contractuales que contegan mínimo la información requerida por SECOP
Incluye correos a comunicaciones
Actualización mensual dentro de los primeros 10 días caledario del mes</t>
  </si>
  <si>
    <t>Comités de contratación</t>
  </si>
  <si>
    <t>Comités de contratación realizados</t>
  </si>
  <si>
    <t>(No. De comités realizados/ No. De Comités de contratación programados) *100</t>
  </si>
  <si>
    <t>Actas de comité debidamente firmadas
Listado de asistencia
Mínimo se deberá realizar un comité mensual</t>
  </si>
  <si>
    <t>Ejecución del Plan anual de adquisiciones</t>
  </si>
  <si>
    <t>Plan anual de adquisiciones ejecutado</t>
  </si>
  <si>
    <t>(No. De procesos de contratación adelantados/ No. De Procesos requeridos) * 100</t>
  </si>
  <si>
    <t>Se tendran en cuenta aquellos procesos de contratación que se gestionen de acuerdo con las solicitudes presentadas al proceso por las areas interesadas.
Se presentará cada trimestre el PAA actualizado</t>
  </si>
  <si>
    <t>Reportes de la ejecución contractual a la Contraloría General de la República</t>
  </si>
  <si>
    <t>Reportes en el sistema SIRECI realizados</t>
  </si>
  <si>
    <t>No. De reportes realizados en el sistema/No. De reportes programados</t>
  </si>
  <si>
    <t xml:space="preserve">Certificado de SIRECI
Archivo transmitido </t>
  </si>
  <si>
    <t>Manual de contratación y de supervisión actualizado</t>
  </si>
  <si>
    <t>Gestor</t>
  </si>
  <si>
    <t>Manual de contratacion y de supervisión actualizado</t>
  </si>
  <si>
    <t>Númer</t>
  </si>
  <si>
    <t>Trimestre I: Primer avance borrador 50%
Trimestre II Documento Formalizado 50%</t>
  </si>
  <si>
    <t>3.4.Mejorar los sistemas de información e infraestructura tecnológica de la entidad.​</t>
  </si>
  <si>
    <t>18. Gestión de Tecnología e Informática</t>
  </si>
  <si>
    <t xml:space="preserve">Mantenimiento preventivo y/o correctivo de la infraestructura tecnológica </t>
  </si>
  <si>
    <t>$ 0</t>
  </si>
  <si>
    <t>Camilo Gonzalez Lara</t>
  </si>
  <si>
    <t>Mantenimientos preventivos y/o correctivos ejecutados.</t>
  </si>
  <si>
    <t>No. de mantenimientos realizados</t>
  </si>
  <si>
    <t>Reportes en Trimestre I:
1.  Reporte de la cantidad de equipos de infraestructura tecnologica que tiene la Entidad y los que se le hicieron mantenimiento en el trimestra con el detalle de las actividades realizadas
Reportes en Trimestre II:
1.  Reporte de la cantidad de equipos de infraestructura tecnologica que tiene la Entidad y los que se le hicieron mantenimiento en el trimestra con el detalle de las actividades realizadas</t>
  </si>
  <si>
    <t>Servicio de soporte técnico al usuario final de la Entidad</t>
  </si>
  <si>
    <t>Servicio de soporte técnico al usuario final de la entidad ejecutado</t>
  </si>
  <si>
    <t>(No. De servicios de soporte realizados/ No. Solicitudes requeridas por los usuarios)*100</t>
  </si>
  <si>
    <t>Reportes en los Trimestres:
1. Reporte con evidencias de los soportes realizados</t>
  </si>
  <si>
    <t>Contratos de renovación de infraestructura como servicio que tiene la Entidad</t>
  </si>
  <si>
    <t>Servicios contratados</t>
  </si>
  <si>
    <t>Nùmero de servicios contratados</t>
  </si>
  <si>
    <t>Documentos (estudios, documentos técnicos)asociados para la  contratación de la renovación de servicios:
 *Nube pública azure,
 *Nube pública de servicios Oracle-RUE)</t>
  </si>
  <si>
    <t>Servicio de soporte y mantenimiento evolutivo de los sistemas de información y servicios digitales</t>
  </si>
  <si>
    <t>Documentos (estudios, documentos técnicos)asociados para la  contratación de servicios asociados a:
soporte y mantenimiento de Orfeo, RUE, Portal Web</t>
  </si>
  <si>
    <t>Publicación de contenido institucional y de transparencia en el portal web</t>
  </si>
  <si>
    <t>Gestor Proceso/Jorge Wilson Vaca Duarte</t>
  </si>
  <si>
    <t>(Número de publicaciones realizadas/Número de publicaciones solicitadas)*100%</t>
  </si>
  <si>
    <t>Informe de publicaciones realizadas</t>
  </si>
  <si>
    <t>19. Evaluacióny Seguimiento</t>
  </si>
  <si>
    <t>Control Interno</t>
  </si>
  <si>
    <t>Auditorias de Gestión realizadas</t>
  </si>
  <si>
    <t>Asesor de Control Interno</t>
  </si>
  <si>
    <t>Auditor Designado</t>
  </si>
  <si>
    <t>Auditorías Ejecutadas</t>
  </si>
  <si>
    <t>(Número de auditorias ejecutadas en el periodo / Número de Auditorias Programadas en el periodo)*100</t>
  </si>
  <si>
    <t>Ejecución de auditorias
Plan de auditoria (30%)
Ejecución de la Auditoria (40%)
presentación de informe preliminar (30%)
Trimestre II : Gestión Contractual
Trimestre III: Fortalecimiento Bomberil para la Respuesta Agosto - Septiembre.
Trimestre IV: Gestión Contractual y Gestión Administrativa Septiembre - Octubre; Gestión del Talento Humano - SGSST Octubre - Noviembre</t>
  </si>
  <si>
    <t xml:space="preserve">Presentar informes y seguimientos de Ley </t>
  </si>
  <si>
    <t>Informes de Ley presetados oportunamente</t>
  </si>
  <si>
    <t>(Número de informes presentados  en el periodo / Número de informes de ley requeridos en el periodo)*100</t>
  </si>
  <si>
    <t>Informes presentados oportunamente.
Primer trimestre: 9 informes: Semestral, Austeridad del trimestre IV de 2024, Control Interno Contable, Avance PM Contraloria, PQRSD segundo semestre 2024, EKOGUI segundo semestre 2024, Derechos de Autor vigencia 2024, Comite de Conciliación, Evaluación por dependencias.
Segundo trimestre: 4 informes: FURAG, Informe Austeridad trimestre I de 2025, SIGEP,  Seguimiento PM.
Tercer trimestre: 9 informes: Semestral, Austeridad Trimestre II de 2025, Avance PM Contraloria, Matriz de Transparencia, PQRSD Primer Semestre 2025, EKOGUI, Comite Conciliación, Evaluación de desempeño laboral y acuerdos de gestión, Mapas de riesgos de gestión 
Cuarto trimestre: 3 informes: Austeridad Trimestre III de 2025, Programa de Transparencia y etica publica, Plan de Mejoramiento.</t>
  </si>
  <si>
    <t>Asesorías y/o acompañamientos efectuados</t>
  </si>
  <si>
    <t>Comités realizados</t>
  </si>
  <si>
    <t>(Número de Comités realizados en el periodo / Número de comités programados en el periodo)*100</t>
  </si>
  <si>
    <t>Comités realizados.
Primer trimestre 2 comités.
Segundo trimestre: 1 comité.
Tercer trimestre: 2 comités.
Cuarto trimestre: 1 comité.</t>
  </si>
  <si>
    <t>Actividades con ENFOQUE HACIA LA PREVENCIÓN (* Actividades de autocontrol: 2
* Verificación rendición de 29 informes a la CGR)".</t>
  </si>
  <si>
    <t>Actividades ejecutadas</t>
  </si>
  <si>
    <t>(Número de actividades realizadas en el periodo / Número de actividades programadas en el periodo)*100</t>
  </si>
  <si>
    <t>Actividades realizadas.
Primer trimestre: 9 actividades.
Segundo trimestre: 8 actividad.
Tercer trimestre:  10 actividades.
Cuarto trimestre:  6 actividades.</t>
  </si>
  <si>
    <t>Evaluación de la Gestión del Riesgo</t>
  </si>
  <si>
    <t>Evaluaciones realizadas</t>
  </si>
  <si>
    <t>No. de Evaluaciones realizadas</t>
  </si>
  <si>
    <t>Actividades realizadas.
Primer trimestre: 0 actividades.
Segundo trimestre: 0 actividad.
Tercer trimestre:  1 actividades.
Cuarto trimestre:  0 actividades.</t>
  </si>
  <si>
    <t xml:space="preserve">Atención auditoria ente de Control </t>
  </si>
  <si>
    <t>(Número de atenciones asistidas/Número de atenciones programadas)*100</t>
  </si>
  <si>
    <t>Cuadro de control de la gestión frente a los requerimientos del ente de control</t>
  </si>
  <si>
    <t xml:space="preserve">GESTIÓN DE TALENTO HUMANO </t>
  </si>
  <si>
    <t>CRONOGRAMA DE ACTIVIDADES PLAN ANUAL DE VACANTES</t>
  </si>
  <si>
    <t>VIGENCIA 2025</t>
  </si>
  <si>
    <t>Nº</t>
  </si>
  <si>
    <t xml:space="preserve">ACTIVIDAD </t>
  </si>
  <si>
    <t>OBJETIVO</t>
  </si>
  <si>
    <t>LIDER DEL PROCESO</t>
  </si>
  <si>
    <t>PROCESO RESPONSABLE</t>
  </si>
  <si>
    <t>ESTABLECIMIENTO</t>
  </si>
  <si>
    <t>POBLACION OBJETO</t>
  </si>
  <si>
    <t>FECHA</t>
  </si>
  <si>
    <t>ESTADO</t>
  </si>
  <si>
    <t>ENE</t>
  </si>
  <si>
    <t>FEB</t>
  </si>
  <si>
    <t>MAR</t>
  </si>
  <si>
    <t>ABRIL</t>
  </si>
  <si>
    <t>MAYO</t>
  </si>
  <si>
    <t>JUNIO</t>
  </si>
  <si>
    <t>JULIO</t>
  </si>
  <si>
    <t>AGO</t>
  </si>
  <si>
    <t>SEPT</t>
  </si>
  <si>
    <t>OCT</t>
  </si>
  <si>
    <t>NOV</t>
  </si>
  <si>
    <t>DIC</t>
  </si>
  <si>
    <t>Estructurar el Plan Anual de Vacantes</t>
  </si>
  <si>
    <t>Analizar y consolidar la informacion relacionada con los vacantes de la entidad</t>
  </si>
  <si>
    <t>Gestión de talento humano</t>
  </si>
  <si>
    <t>DNBC</t>
  </si>
  <si>
    <t>Servidores Público</t>
  </si>
  <si>
    <t>Enero</t>
  </si>
  <si>
    <t>PROGRAMADO</t>
  </si>
  <si>
    <t>Realizar informe semestral del plan anual de vacantes</t>
  </si>
  <si>
    <t xml:space="preserve">Gestionar el plan anual de vacantes </t>
  </si>
  <si>
    <t>Todo el año</t>
  </si>
  <si>
    <t>PROGRAMADO MES A MES</t>
  </si>
  <si>
    <t>EJECUTADOS</t>
  </si>
  <si>
    <t>NO EJECUTADOS</t>
  </si>
  <si>
    <t>PORCENTAJE DE CUMPLIMIENTO</t>
  </si>
  <si>
    <t>PORCENTAJE DE NO CUMPLIMIENTO</t>
  </si>
  <si>
    <t>Elaborado por: Vicky Ordoñez Muñoz - Profesional contratista/Gestión de Talento Humano</t>
  </si>
  <si>
    <t>Revisado por</t>
  </si>
  <si>
    <t>Carlos Armando Lopez/Subdirector Administrativo y Financiero E</t>
  </si>
  <si>
    <t xml:space="preserve">Revisado y aprobado por: </t>
  </si>
  <si>
    <t>EJECUTADO</t>
  </si>
  <si>
    <t>NO EJECUTADO</t>
  </si>
  <si>
    <t xml:space="preserve">DIA DE LA SEGURIDAD </t>
  </si>
  <si>
    <t>ANÁLISIS</t>
  </si>
  <si>
    <t>ANALISIS</t>
  </si>
  <si>
    <t>Actualización:</t>
  </si>
  <si>
    <t xml:space="preserve">PLAN DE PREVISIÓN GESTION DE TALENTO HUMANO </t>
  </si>
  <si>
    <t>CRONOGRAMA DE ACTIVIDADES PLAN PREVISION DEL TALENTO HUMANO</t>
  </si>
  <si>
    <t>Estructurar el Plan de prevision del recurso humano</t>
  </si>
  <si>
    <t>Analizar y consolidar la informacion relacionada con la prevision del recurso humano</t>
  </si>
  <si>
    <t>funcionarios</t>
  </si>
  <si>
    <t>Realizar informe semestral del plan de prevision del recurso humano</t>
  </si>
  <si>
    <t>Gestionar el plan de Previsión de Talento Humano</t>
  </si>
  <si>
    <t>PROCESO GESTIÓN DE TALENTO HUMANO</t>
  </si>
  <si>
    <t>CRONOGRAMA PIC</t>
  </si>
  <si>
    <t>AÑO 2025</t>
  </si>
  <si>
    <t>TEMATICA</t>
  </si>
  <si>
    <t>TRIMESTRE A REALIZAR</t>
  </si>
  <si>
    <t>EJE TEMATICO DEL PIC</t>
  </si>
  <si>
    <t>COMPETENCIA
DIMENSION</t>
  </si>
  <si>
    <t>POBLACIÓN OBJETO</t>
  </si>
  <si>
    <t>ACTIVIDAD</t>
  </si>
  <si>
    <t>EVALUACIÓN DE IMPACTO</t>
  </si>
  <si>
    <t xml:space="preserve">RESPONSABLE </t>
  </si>
  <si>
    <t>I TRIMESTRE</t>
  </si>
  <si>
    <t>II TRIMESTRE</t>
  </si>
  <si>
    <t>III TRIMESTRE</t>
  </si>
  <si>
    <t>IV TRIMESTRE</t>
  </si>
  <si>
    <t>Realizar y consolidar el diagnóstico de necesidades</t>
  </si>
  <si>
    <t xml:space="preserve">Funcionarios y contratistas </t>
  </si>
  <si>
    <t>Diagnostico de necesidades</t>
  </si>
  <si>
    <t xml:space="preserve">No evaluar </t>
  </si>
  <si>
    <t xml:space="preserve">Subdirector administrativo y financiero - Gestion de Talento Humano </t>
  </si>
  <si>
    <t>Programado</t>
  </si>
  <si>
    <t xml:space="preserve">Ejecutado </t>
  </si>
  <si>
    <t>Elaboración del cronograma de capacitación vigencia 2025</t>
  </si>
  <si>
    <t>Elaboracion de Plan</t>
  </si>
  <si>
    <t>Realizar inducción - reinducción general y de SST a funcionarios y contratistas</t>
  </si>
  <si>
    <t>POR DEMANDA</t>
  </si>
  <si>
    <t xml:space="preserve">Capacitación </t>
  </si>
  <si>
    <t xml:space="preserve">Evaluar </t>
  </si>
  <si>
    <t>Evaluación de políticas públicas</t>
  </si>
  <si>
    <t>EJE 1: PAZ TOTAL, MEMORIA Y DERECHOS HUMANOS</t>
  </si>
  <si>
    <t>SABER HACER</t>
  </si>
  <si>
    <t>Promoción y protección de los derechos humanos</t>
  </si>
  <si>
    <t>Lenguaje claro y comprensible</t>
  </si>
  <si>
    <t>EJE 2: TERRITORIO, VIDA Y AMBIENTE</t>
  </si>
  <si>
    <t>SABERES</t>
  </si>
  <si>
    <t>Orientación al servicio</t>
  </si>
  <si>
    <t>SABER SER</t>
  </si>
  <si>
    <t>Flexibilidad y adaptación al cambio</t>
  </si>
  <si>
    <t>Protocolos de prevención, atención y protección de violencias y discriminaciones.</t>
  </si>
  <si>
    <t>EJE 3: MUJERES, INCLUSIÓN Y DIVERSIDAD</t>
  </si>
  <si>
    <t>Comunicación asertiva - comunicación efectiva</t>
  </si>
  <si>
    <t>Trabajo Virtual</t>
  </si>
  <si>
    <t>EJE 4: TRANSFORMACIÓN DIGITAL Y CIBERCULTURA</t>
  </si>
  <si>
    <t>Ética de la IA</t>
  </si>
  <si>
    <t>Seguridad Digital</t>
  </si>
  <si>
    <t xml:space="preserve">FUNCIONARIOS  </t>
  </si>
  <si>
    <t>Principios de la Función Pública</t>
  </si>
  <si>
    <t>EJE 5: PROBIDAD, ÉTICA E IDENTIDAD DE LO PÚBLICO</t>
  </si>
  <si>
    <t>Identidad Nacional y del Servidor Público</t>
  </si>
  <si>
    <t>Política de Integridad (Código de Integridad - Conflictos de Interés) (Curso EVA Funcion Pública)</t>
  </si>
  <si>
    <t>Curso</t>
  </si>
  <si>
    <t>Liderazgo efectivo</t>
  </si>
  <si>
    <t>EJE 6: HABILIDADES Y COMPETENCIAS</t>
  </si>
  <si>
    <t>Inteligencia emocional</t>
  </si>
  <si>
    <t>Codigo de Integridad y Etica</t>
  </si>
  <si>
    <t>Socialización</t>
  </si>
  <si>
    <t>CURSO DE INGLES - CAFAM</t>
  </si>
  <si>
    <t>RUE (REGISTRO UNICO DE EMEGENCIAS)</t>
  </si>
  <si>
    <t>FORMATOS CUENTAS DE COBRO</t>
  </si>
  <si>
    <t>SECOP II</t>
  </si>
  <si>
    <t>ORFEO - SITEMA DE GESTION DOCUMENTAL</t>
  </si>
  <si>
    <t>EJECUTADOS MES A MES</t>
  </si>
  <si>
    <t>PROGRAMADAS POR TRIMESTRE</t>
  </si>
  <si>
    <t>EJECUTADOS POR TRIMESTRE</t>
  </si>
  <si>
    <t>PORCENTAJE POR TRIMESTRE</t>
  </si>
  <si>
    <t xml:space="preserve">PORCESO GESTION DE TALENTO HUMANO </t>
  </si>
  <si>
    <t>Código</t>
  </si>
  <si>
    <t xml:space="preserve">PLAN DE BIENESTAR E INCENTIVOS </t>
  </si>
  <si>
    <t>Versión</t>
  </si>
  <si>
    <t>Vigente desde</t>
  </si>
  <si>
    <t>NUMERO DE ACTIVIDADES PROGRAMADAS</t>
  </si>
  <si>
    <t>NUMERO DE ACTIVIDADES REALIZADAS</t>
  </si>
  <si>
    <t>NUMERO DE ACTIVIDADES NO REALIZADAS</t>
  </si>
  <si>
    <t>PORCENTAJE DE CUBRIMIENTO</t>
  </si>
  <si>
    <t>PORCENTAJE DE NO CUBRIMIENTO</t>
  </si>
  <si>
    <t>EJE TEMATICO</t>
  </si>
  <si>
    <t xml:space="preserve">EVALUACIÓN </t>
  </si>
  <si>
    <t xml:space="preserve">Realizar y Consolidar el Diagnóstico de Necesidades </t>
  </si>
  <si>
    <t xml:space="preserve">Funcionarios </t>
  </si>
  <si>
    <t>No evaluar</t>
  </si>
  <si>
    <t xml:space="preserve">Subdirector Administrativo y Financiero - Gestion de Talento Humano </t>
  </si>
  <si>
    <t xml:space="preserve">Programado </t>
  </si>
  <si>
    <t>Ejecutado</t>
  </si>
  <si>
    <t>Elaboración del Plan de Bienestar e Incentivos Vigencia 2025</t>
  </si>
  <si>
    <t>Actividades deportivas (Bolos, Gimanasio y acondicionanmento fisico, caminatas ecologicas, Natacion)</t>
  </si>
  <si>
    <t>Equilibrio psicosocial</t>
  </si>
  <si>
    <t>Evaluar</t>
  </si>
  <si>
    <t>Celebracion Cumpleaños cada mes, cerrando mes con partida de torta.</t>
  </si>
  <si>
    <t>Conmemoración Día Internacional de la Mujer y del hombre  y dia del niño</t>
  </si>
  <si>
    <t>Diversidad e
inclusión</t>
  </si>
  <si>
    <t>Actualizacion de Procedimiento donde se regula las tres modalidades de trabajo (Teletrabajo, Trabajo en casa y Trabajo Remoto)</t>
  </si>
  <si>
    <t>Dia de la familia</t>
  </si>
  <si>
    <t xml:space="preserve">Funcionarios y nucleo familiar </t>
  </si>
  <si>
    <t>Día del Servidor Público (27 junio)</t>
  </si>
  <si>
    <t>Identidad y
Vocación por el
Servicio Público</t>
  </si>
  <si>
    <t>Día del Bombero (11 de noviembre)</t>
  </si>
  <si>
    <t>Conmemoración Decembrina (novena de aguinaldos-Ofreciendo una cada proceso )</t>
  </si>
  <si>
    <t>Convivencia social</t>
  </si>
  <si>
    <t xml:space="preserve">Actividades Culturales (Tarde de cine o teatro)  </t>
  </si>
  <si>
    <t xml:space="preserve">Equilibrio laboral y familiar </t>
  </si>
  <si>
    <t>Diseñar e Implementar plan de accion a los resultados de la medicion de clima laboral aplicado en diciembre del año 2024</t>
  </si>
  <si>
    <t>Funcionarios</t>
  </si>
  <si>
    <t>Desvinculación asistida para pre-pensionados  (Taller normativo y vivencial  acerca de los cierres y apertura de ciclos a lo largo de la vida.)</t>
  </si>
  <si>
    <t>Salud mental</t>
  </si>
  <si>
    <t xml:space="preserve">Funcionarios - prepensionados </t>
  </si>
  <si>
    <t>Celebración hallowen / Premiacion disfraces</t>
  </si>
  <si>
    <t xml:space="preserve"> Promoción de servicios: Ferias  </t>
  </si>
  <si>
    <t xml:space="preserve">Intervención resultado de la medición de clima laboral </t>
  </si>
  <si>
    <t>Divulgación de servicios: recreación, deporte, educación</t>
  </si>
  <si>
    <t>Actividades de cuidado personal (Yoga, rumbaterapia, aerobicos)</t>
  </si>
  <si>
    <t>Celebracion dia de Amor y Amistad</t>
  </si>
  <si>
    <t xml:space="preserve">Tiempo compensado en semana santa y fin de año </t>
  </si>
  <si>
    <t xml:space="preserve">Establecer  y realizar seguimiento al programa entorno laboral saludable </t>
  </si>
  <si>
    <t xml:space="preserve">Elaborado por: Vicky Ordoñez  Muñoz Profesional contratista/ gestion de talento humano 
Amparo Cortes- Profesional contratista/ gestion de talento humano </t>
  </si>
  <si>
    <t xml:space="preserve">Revisado por: Carlos Armando Lopez/Subdirector Adminsitrativo y financiero E
</t>
  </si>
  <si>
    <t xml:space="preserve">Aprobado por: </t>
  </si>
  <si>
    <t>NOEJECUTADO</t>
  </si>
  <si>
    <t>SISTEMA DE GESTIÓN DE SEGURIDAD Y SALUD EN EL TRABAJO - SG-SST DNBC - CRONOGRAMA 2025</t>
  </si>
  <si>
    <t>CICLO</t>
  </si>
  <si>
    <t>ESTANDAR</t>
  </si>
  <si>
    <t>COMPONENTE</t>
  </si>
  <si>
    <t xml:space="preserve">ENTREGABLE </t>
  </si>
  <si>
    <t>RECURSOS</t>
  </si>
  <si>
    <t>SEGUIMIENTO</t>
  </si>
  <si>
    <t>CRONOGRAMA  205</t>
  </si>
  <si>
    <t xml:space="preserve">Porcentaje de cumplimiento </t>
  </si>
  <si>
    <t>PORCENTAJE DE CUMPLIMIENTO POR CICLO</t>
  </si>
  <si>
    <t>ABR</t>
  </si>
  <si>
    <t>MAY</t>
  </si>
  <si>
    <t>JUN</t>
  </si>
  <si>
    <t>JUL</t>
  </si>
  <si>
    <t>SEP</t>
  </si>
  <si>
    <t>PLANEAR</t>
  </si>
  <si>
    <t>1. RECURSOS (10%)</t>
  </si>
  <si>
    <t>Recursos financieros, técnicos humanos y de otra índole requeridos para coordinar y desarrollar el Sistema de Gestión de la Seguridad y Salud en el Trabajo (SG-SST) (4%)</t>
  </si>
  <si>
    <t>1.1.2  Suscribir  las responsabilidades en el Sistema de Gestión de Seguridad y Salud en el Trabajo - SG -SST.</t>
  </si>
  <si>
    <t xml:space="preserve">Formatos diligenciados y firmados responsabilidades en SST
</t>
  </si>
  <si>
    <t>Profesionales SST
ARL</t>
  </si>
  <si>
    <t>p</t>
  </si>
  <si>
    <t>E</t>
  </si>
  <si>
    <t>1.1.3 Asignar los recursos para la implementación del SG-SST</t>
  </si>
  <si>
    <t>Formato diligenciado y firmado de  la asignación de recursos  (Presupuesto anual)</t>
  </si>
  <si>
    <t>Presupuesto SST</t>
  </si>
  <si>
    <t>1.1.4 Realizar la afiliación al Sistema General de Riesgos Laborales Servidores publicos y contratistas</t>
  </si>
  <si>
    <t>Listado de afiliados activos en ARL (a demanda)</t>
  </si>
  <si>
    <t xml:space="preserve">1.1.5  Realizar seguimiento a reuniones mensuales  COPASST </t>
  </si>
  <si>
    <t xml:space="preserve">Actas mensuales de reunión </t>
  </si>
  <si>
    <t xml:space="preserve">Profesionales SST
</t>
  </si>
  <si>
    <t>P</t>
  </si>
  <si>
    <t>1.1.6 Realizar seguimiento a reuniones trimestrales Comité Convivencia. COMVILAB</t>
  </si>
  <si>
    <r>
      <t xml:space="preserve">Informe trimestral, anual  y actas de reunión, 
Informes Trimestrales a la alta dirección, </t>
    </r>
    <r>
      <rPr>
        <sz val="11"/>
        <rFont val="Aptos Narrow"/>
        <family val="2"/>
        <scheme val="minor"/>
      </rPr>
      <t>informe anual</t>
    </r>
    <r>
      <rPr>
        <sz val="11"/>
        <color theme="1"/>
        <rFont val="Aptos Narrow"/>
        <family val="2"/>
        <scheme val="minor"/>
      </rPr>
      <t xml:space="preserve"> a la alta dirección </t>
    </r>
  </si>
  <si>
    <t>Profesionales SST</t>
  </si>
  <si>
    <t>Capacitación en el Sistema de Gestión de la Seguridad y Salud en el Trabajo. (6%)</t>
  </si>
  <si>
    <t>1.2.1 Revisar y/o actualizar   programas  de Promoción y Prevención - PyP</t>
  </si>
  <si>
    <t>Documento actualizado siempre y cuando la norma cambie o se deban actualizar actividades.</t>
  </si>
  <si>
    <t xml:space="preserve">1.2.2 Realizar inducción y Reinducción en Sistema de Gestión de Seguridad y Salud en el Trabajo SG-SST </t>
  </si>
  <si>
    <t xml:space="preserve">Listas de asistencia  a demanda </t>
  </si>
  <si>
    <t>1.2.3 Ejecucion Mensual del plan de Capacitaciones SST.</t>
  </si>
  <si>
    <t>2. GESTIÓN INTEGRAL DEL SISTEMA GESTIÓN DE LA SEGURIDAD Y SALUD EN EL TRABAJO (15%)</t>
  </si>
  <si>
    <t>Política de Seguridad y Salud en el Trabajo (1%)</t>
  </si>
  <si>
    <t>2.1.1  Revisar y/o actualizar las  políticas del  SG -SST:
Política SST,  Política  de no consumo de alcohol sustancias  psicoactivas  y  Política de seguridad vial</t>
  </si>
  <si>
    <t xml:space="preserve"> Políticas  debidamente firmadas por el Capitán en jefe DNBC fechadas y comunicadas a funcionarios y contratistas </t>
  </si>
  <si>
    <t>Objetivos del SG-SST (1%)</t>
  </si>
  <si>
    <t>2.2.1 Revisar y/o actualizar objetivos definidos del SG-SST.</t>
  </si>
  <si>
    <t xml:space="preserve"> Objetivos del SG-SST  firmados por Capitán en jefe DNBC</t>
  </si>
  <si>
    <t>Evaluación inicial del SG – SST (1%)</t>
  </si>
  <si>
    <t>2.3.1 Reportar el estado del SG-SST al Ministerio del Trabajo (fondo de riesgos laborales)</t>
  </si>
  <si>
    <t xml:space="preserve">Documento soporte  de la  evaluación de los estándares mínimos del SG-SST </t>
  </si>
  <si>
    <t>Plan Anual de Trabajo (2%)</t>
  </si>
  <si>
    <t xml:space="preserve">2.4.1 Establecer Plan de Trabajo Anual (PTA) del SG-SST </t>
  </si>
  <si>
    <t>Documento Plan Anual de Trabajo firmado por el Capitán en jefe</t>
  </si>
  <si>
    <t>Rendición de cuentas (1%)</t>
  </si>
  <si>
    <t>2.5.1 Rendir cuentas del SG-SST</t>
  </si>
  <si>
    <t xml:space="preserve">Informe de rendición de cuentas </t>
  </si>
  <si>
    <t>Normatividad nacional vigente y aplicable en materia de SST (2%)</t>
  </si>
  <si>
    <t>2.6.1  Revisar y/o actualizar Matriz legal.</t>
  </si>
  <si>
    <t xml:space="preserve">Matriz de requisitos legales actualizada </t>
  </si>
  <si>
    <t>Adquisiciones (1%)</t>
  </si>
  <si>
    <t xml:space="preserve">2.7.1 Revisar y/o actualizar los requisitos para la compra de bienes y servicios </t>
  </si>
  <si>
    <t>Documento de requisitos en SST para la compra de bienes y servicios</t>
  </si>
  <si>
    <t>HACER</t>
  </si>
  <si>
    <t>3 GESTIÓN DE LA SALUD (20%)</t>
  </si>
  <si>
    <t>Condiciones de salud en el trabajo (9%)</t>
  </si>
  <si>
    <t xml:space="preserve">3.1.1 Realizar la descripción sociodemográfica </t>
  </si>
  <si>
    <t xml:space="preserve">Estadística de descripción Sociodemográfica  </t>
  </si>
  <si>
    <t>3.1.2 Ejecutar actividades de Promoción y Prevención en Salud.</t>
  </si>
  <si>
    <t xml:space="preserve">evidencia ejecución de actividades 
(PVE cardiovascular, Desordenes musculo esqueléticos,  Psicosocial, visual, respiratorio,Auditivo y Biologico)
Semana de la Salud (julio)
Programa de habitos de vida saludable
 Pausas Activas </t>
  </si>
  <si>
    <t xml:space="preserve">3.1.3. Actualizacion del Profesiograma </t>
  </si>
  <si>
    <t xml:space="preserve">Actualizacion del profesiograma, comunicación de perfiles de cargo a IPS   contratada, Carta de custodias medicas de la IPS . </t>
  </si>
  <si>
    <t xml:space="preserve">3.1.4. Analisis  general condiciones de salud de los trabajadores funcionarios y contratistas </t>
  </si>
  <si>
    <t xml:space="preserve">Informe de condiciones de salud de la IPS tratante
recomendaciones laborales examenes medicos de ingreso de contratistas y funcionarios </t>
  </si>
  <si>
    <t xml:space="preserve">3.1.5 Realizar  los exámenes médicos ocupacionales ingreso, Periodicos y Egreso según demanda </t>
  </si>
  <si>
    <t>Documentación tramites contractuales Secop 
Conceptos de EMOS</t>
  </si>
  <si>
    <t>Mecanismos de vigilancia de las condiciones de salud de los trabajadores. (6%)</t>
  </si>
  <si>
    <t>3.2.1 Realizar investigación de Accidentes, Incidentes y Enfermedad Laboral.</t>
  </si>
  <si>
    <t>Consolidado de investigación de ATEL según ocurrencia</t>
  </si>
  <si>
    <t>3.2.2 Medición de la severidad de los Accidentes de Trabajo y Enfermedad Laboral
-Medición de la frecuencia de los incidentes, Accidentes de Trabajo y Enfermedad Laboral
-Medición de la mortalidad de Accidentes de Trabajo y Enfermedad Laboral.
-Medición de la prevalencia de incidentes, Accidentes de Trabajo y Enfermedad Laboral
-Medición del ausentismo por incidentes, Accidentes de Trabajo y Enfermedad Laboral.</t>
  </si>
  <si>
    <t xml:space="preserve">Registro y análisis del indicador </t>
  </si>
  <si>
    <t>Identificación de peligros, evaluación y valoración de riesgos (15%)</t>
  </si>
  <si>
    <t>4.1.2  Realizar la actualización de la matriz de peligros de la entidad</t>
  </si>
  <si>
    <t>Matriz de peligros actualizada</t>
  </si>
  <si>
    <t>Medidas de prevención y control para intervenir los peligros /riesgos (15%)</t>
  </si>
  <si>
    <t xml:space="preserve">5.1.2 Realizar inspecciones rutinarias  a instalaciones y elementos de emergencia con acompañamiento del  COPASST  y/o Brigada de emergencias </t>
  </si>
  <si>
    <t xml:space="preserve">Informe consolidado de inspecciones </t>
  </si>
  <si>
    <t xml:space="preserve">5.1.3 Ejecutar actividades PPRE </t>
  </si>
  <si>
    <t xml:space="preserve">Conformación y formación de la brigada de emergencias
Planeación y participación en simulacro nacional capacitaciones Primeros Auxilios, Evacuacion y Rescate y maneo del Fuego </t>
  </si>
  <si>
    <t xml:space="preserve">5.1.4. Verificar la implementación del PESV </t>
  </si>
  <si>
    <t>Actas de seguimiento</t>
  </si>
  <si>
    <t xml:space="preserve">5.1.5. Revision y/o actualizacion de Matriz de EPP </t>
  </si>
  <si>
    <t xml:space="preserve">Actualizacion de la matriz de EPP existente contra los perfiles de cargo y objetos de contrato </t>
  </si>
  <si>
    <t xml:space="preserve">5.1.6 Realizacion de mediciones higienicas en centros de trabajo </t>
  </si>
  <si>
    <t xml:space="preserve">Soportes de estudios de puesto de trabajo y de iluminacion con la gestion de las recomendaciones </t>
  </si>
  <si>
    <t>5.1.7 Entrega de Elementos de Protección Personal - EPP, se verifica con  funcionarios, contratistas y subcontratistas.</t>
  </si>
  <si>
    <t xml:space="preserve"> Soportes de entrega de Elementos de Protección  a demanda</t>
  </si>
  <si>
    <t>VERIFICAR</t>
  </si>
  <si>
    <t>6 VERIFICACIÓN  DEL SG-SST (5%)</t>
  </si>
  <si>
    <t>Gestión y resultados del SG-SST. (5%)</t>
  </si>
  <si>
    <t>6.1.1 Medir los Indicadores estructura, proceso y resultado.
-Medición de la severidad de los Accidentes de Trabajo y Enfermedad Laboral</t>
  </si>
  <si>
    <t>Matriz de indicadores estructura, proceso y resultado Decreto 1072 de 2015</t>
  </si>
  <si>
    <t>6.1.2 Realización de auditoria anual (control interno)</t>
  </si>
  <si>
    <t>Informe de auditoria realizada al SG-SST</t>
  </si>
  <si>
    <t>6.1.3 Revisión anual por la alta dirección, resultados y alcance de la auditoría.</t>
  </si>
  <si>
    <t xml:space="preserve">Informe de Revisión por la Alta dirección </t>
  </si>
  <si>
    <t>ACTUAR</t>
  </si>
  <si>
    <t>7 MEJORAMIENTO (10%)</t>
  </si>
  <si>
    <t>Acciones preventivas y correctivas con base en los resultados del SG-SST. (10%)</t>
  </si>
  <si>
    <t>7.1.1 Definir plan de mejoramiento con base en resultados de la auditoria del Sistema de Gestión de Seguridad y Salud en el Trabajo - SG -SST.Cuando la auditoria se realice.</t>
  </si>
  <si>
    <t xml:space="preserve">Consolidado del Plan de Mejoramiento donde se identifican acciones preventivas y correctivas para el SG-SST </t>
  </si>
  <si>
    <t>NOMBRE Y APELLIDOS</t>
  </si>
  <si>
    <t>FIRMA</t>
  </si>
  <si>
    <t>PERIODO</t>
  </si>
  <si>
    <t>CAPITAN EN JEFE DNBC</t>
  </si>
  <si>
    <t>LOURDES DEL SOCORRO PEÑA DEL VALLE</t>
  </si>
  <si>
    <t>Actividades Programadas</t>
  </si>
  <si>
    <t>SUBDIRECTOR ADMINISTRATIVO Y FINACIERO</t>
  </si>
  <si>
    <t>RAINER NARVAL NARANJO CHARRASQUIEL</t>
  </si>
  <si>
    <t>Actividades Ejecutadas</t>
  </si>
  <si>
    <t>RESPONSABLE DEL SISTEMA DE GESTION DE SEGURIDAD Y SALUD EN EL TRABAJO</t>
  </si>
  <si>
    <t>YINET XIMENA REYES GARCIA</t>
  </si>
  <si>
    <t>% de Ejecución</t>
  </si>
  <si>
    <t>DESCRIPCIÓN DEL INDICADOR</t>
  </si>
  <si>
    <t>META</t>
  </si>
  <si>
    <t>NOMBRE DEL INDICADOR</t>
  </si>
  <si>
    <t>Cumplimiento de Actividades Plan Anual SG - SST</t>
  </si>
  <si>
    <t>FORMULA</t>
  </si>
  <si>
    <t>Actividades Ejecutadas * 100 / Actividades Programadas</t>
  </si>
  <si>
    <t>Actividades programadas</t>
  </si>
  <si>
    <t>Cumplimiento de actividades</t>
  </si>
  <si>
    <t>Acumulado o Promedio</t>
  </si>
  <si>
    <t>Código:</t>
  </si>
  <si>
    <t>CRONOGRAMA PLAN  ESTRATEGICO GESTIÓN DE TALENTO HUMANO VIGENCIA 2025</t>
  </si>
  <si>
    <t>Versión:</t>
  </si>
  <si>
    <t>Vigente desde:</t>
  </si>
  <si>
    <t xml:space="preserve">Aprobado Por: </t>
  </si>
  <si>
    <t>DESCRIPCION DE LA ACTIVIDAD</t>
  </si>
  <si>
    <t>RESPONSABLE</t>
  </si>
  <si>
    <t xml:space="preserve">Planes Decreto 612 </t>
  </si>
  <si>
    <t xml:space="preserve">Identificar las necesidades y establecer los planes del proceso de gestion de Talento humano: 
Plan Estrategico, Plan de Bienestar e incentivos, Plan institucional de Capacitacion, Plan anual de Vacantes, Plan de Previones, Plan de Seguridad y Salud en el Trabajo </t>
  </si>
  <si>
    <t xml:space="preserve">Gestión de talento humano </t>
  </si>
  <si>
    <t>Evaluación de desempeño</t>
  </si>
  <si>
    <t>Realizar la concertacion y evaluación de desempeño de funcionarios de la entidad  bajo modalidad de libre nombramiento y remoción, gerencia pública, carrera administrativa, de periodo de prueba y provisionales y realizar el analisis en cumplimiento de las metas de la entidad</t>
  </si>
  <si>
    <t>Funcionarios de libre nombramiento y remocion</t>
  </si>
  <si>
    <t>Caracterizacion de servidores públicos</t>
  </si>
  <si>
    <t xml:space="preserve">Matriz donde se identificar los empleos que pertenecen a la planta global, los grupos internos de trabajo y el tipo de vinculación,  nivel, código y grado; así como reportes por situaciones administrativas - trayectoria laboral </t>
  </si>
  <si>
    <t xml:space="preserve">Comisión de Personal </t>
  </si>
  <si>
    <t>Llevar a cabo las reuniones mensuales de la Comisión de Personal según lo establecido en el reglamento y la normativa legal vigente.</t>
  </si>
  <si>
    <t>Integrantes Comision de Personal</t>
  </si>
  <si>
    <t xml:space="preserve">Manual de Funciones </t>
  </si>
  <si>
    <t>Actualizar el manual de funciones y competencias laborales.</t>
  </si>
  <si>
    <t>Actos Administrativos por situaciones Administrativas</t>
  </si>
  <si>
    <t>Realización de actos administrativos (consolidacion de todo acto expedido en ingreso, permanencia y retiro y demás que se requieran de acuerdo a trámites y solicitudes) - por demanda</t>
  </si>
  <si>
    <t xml:space="preserve">Funcionarios, contratistas </t>
  </si>
  <si>
    <t>Codigo de integridad y Estrategia para la gestion de conflictos de intereses.</t>
  </si>
  <si>
    <t>Implementar el Codigo de integridad y la estrategica de conflicto de interes.</t>
  </si>
  <si>
    <t xml:space="preserve">Matriz legal TH </t>
  </si>
  <si>
    <t xml:space="preserve">Actualizar la matriz legal con normatividad aplicable al proceso de gestion de talento humano </t>
  </si>
  <si>
    <t xml:space="preserve">Desvinculación asistidada y  Transferencia de conocimiento </t>
  </si>
  <si>
    <t>Realizar el informe de las entrevistas e informes de retiro (a demanda, en caso de desvinculación)</t>
  </si>
  <si>
    <t>Informes Bimensual Comisiones - DAPRE</t>
  </si>
  <si>
    <t>Realizar y envíar los informes bimensualess de las comisiones de personal al Departamento Administrativo de la Presidencia de la Republica -DAPRE-</t>
  </si>
  <si>
    <t>PILARES</t>
  </si>
  <si>
    <t>OBJETIVOS ESTRATEGICOS</t>
  </si>
  <si>
    <t>OBJETIVOS TACTICOS</t>
  </si>
  <si>
    <t>PROCESOS</t>
  </si>
  <si>
    <t xml:space="preserve">4. Gestión de Cooperación yAlianzas Estratégicas </t>
  </si>
  <si>
    <t>3.2.Mejorar la infraestructura física de la entidad para contribuir al adecuado desempeño de la entidad</t>
  </si>
  <si>
    <t>8. Fortalecimiento Bomberil para la Respuesta</t>
  </si>
  <si>
    <t>16. Gestión Jurídica</t>
  </si>
  <si>
    <t>17. Gestión Documental</t>
  </si>
  <si>
    <t>POLITICAS MIPG</t>
  </si>
  <si>
    <t>DIMENSIONES MIPG</t>
  </si>
  <si>
    <t xml:space="preserve">Defensa Jurídica </t>
  </si>
  <si>
    <t>Mejora Normativa</t>
  </si>
  <si>
    <t>Racionalización de trámites</t>
  </si>
  <si>
    <t>PACTOS PND</t>
  </si>
  <si>
    <t>Pacto por la Legalidad</t>
  </si>
  <si>
    <t>Pacto por la Sostenibilidad</t>
  </si>
  <si>
    <t>ESTADO DEL PRODUCTO</t>
  </si>
  <si>
    <t>Sin iniciar</t>
  </si>
  <si>
    <t>En ejecución</t>
  </si>
  <si>
    <t>REP</t>
  </si>
  <si>
    <t>Reprogramado</t>
  </si>
  <si>
    <t>MOD</t>
  </si>
  <si>
    <t>Modificado</t>
  </si>
  <si>
    <t>Finalizado</t>
  </si>
  <si>
    <t>ELIM</t>
  </si>
  <si>
    <t>Eliminado</t>
  </si>
  <si>
    <t>SUSP</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</si>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</sst>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 #,##0;[Red]\-&quot;$&quot;\ #,##0"/>
    <numFmt numFmtId="165" formatCode="_-* #,##0_-;\-* #,##0_-;_-* &quot;-&quot;??_-;_-@_-"/>
    <numFmt numFmtId="166" formatCode="&quot;$&quot;\ #,##0"/>
  </numFmts>
  <fonts count="76">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1"/>
      <color theme="1"/>
      <name val="Tahoma"/>
      <family val="2"/>
    </font>
    <font>
      <b/>
      <sz val="11"/>
      <color rgb="FFFF0000"/>
      <name val="Aptos Narrow"/>
      <family val="2"/>
      <scheme val="minor"/>
    </font>
    <font>
      <sz val="10"/>
      <name val="Arial"/>
      <family val="2"/>
    </font>
    <font>
      <b/>
      <sz val="10"/>
      <color theme="0"/>
      <name val="Tahoma"/>
      <family val="2"/>
    </font>
    <font>
      <b/>
      <sz val="11"/>
      <name val="Tahoma"/>
      <family val="2"/>
    </font>
    <font>
      <b/>
      <sz val="11"/>
      <color theme="0"/>
      <name val="Tahoma"/>
      <family val="2"/>
    </font>
    <font>
      <sz val="11"/>
      <color theme="1"/>
      <name val="Tahoma"/>
      <family val="2"/>
    </font>
    <font>
      <sz val="11"/>
      <color rgb="FF000000"/>
      <name val="Tahoma"/>
      <family val="2"/>
    </font>
    <font>
      <b/>
      <sz val="11"/>
      <color rgb="FF000000"/>
      <name val="Tahoma"/>
      <family val="2"/>
    </font>
    <font>
      <b/>
      <sz val="9"/>
      <color indexed="81"/>
      <name val="Tahoma"/>
      <family val="2"/>
    </font>
    <font>
      <sz val="9"/>
      <color indexed="81"/>
      <name val="Tahoma"/>
      <family val="2"/>
    </font>
    <font>
      <b/>
      <sz val="11"/>
      <color theme="1"/>
      <name val="Aptos Narrow"/>
      <family val="2"/>
      <scheme val="minor"/>
    </font>
    <font>
      <sz val="11"/>
      <name val="Calibri"/>
      <family val="2"/>
    </font>
    <font>
      <sz val="11"/>
      <color rgb="FF000000"/>
      <name val="Calibri"/>
      <family val="2"/>
    </font>
    <font>
      <sz val="11"/>
      <color rgb="FFFF0000"/>
      <name val="Aptos Narrow"/>
      <family val="2"/>
      <scheme val="minor"/>
    </font>
    <font>
      <b/>
      <sz val="10"/>
      <color rgb="FFFF0000"/>
      <name val="Tahoma"/>
      <family val="2"/>
    </font>
    <font>
      <b/>
      <sz val="11"/>
      <color rgb="FFFF0000"/>
      <name val="Tahoma"/>
      <family val="2"/>
    </font>
    <font>
      <sz val="11"/>
      <name val="Tahoma"/>
      <family val="2"/>
    </font>
    <font>
      <sz val="11"/>
      <name val="Aptos Narrow"/>
      <family val="2"/>
      <scheme val="minor"/>
    </font>
    <font>
      <sz val="10"/>
      <name val="Tahoma"/>
      <family val="2"/>
    </font>
    <font>
      <sz val="11"/>
      <color rgb="FF000000"/>
      <name val="Aptos Narrow"/>
      <family val="2"/>
      <scheme val="minor"/>
    </font>
    <font>
      <sz val="11"/>
      <color rgb="FFFF0000"/>
      <name val="Tahoma"/>
      <family val="2"/>
    </font>
    <font>
      <sz val="14"/>
      <color theme="1"/>
      <name val="Aptos Narrow"/>
      <family val="2"/>
      <scheme val="minor"/>
    </font>
    <font>
      <sz val="9"/>
      <color rgb="FF000000"/>
      <name val="Tahoma"/>
      <family val="2"/>
    </font>
    <font>
      <b/>
      <sz val="9"/>
      <color rgb="FF000000"/>
      <name val="Tahoma"/>
      <family val="2"/>
    </font>
    <font>
      <sz val="11"/>
      <color rgb="FF000000"/>
      <name val="Aptos Narrow"/>
      <family val="2"/>
    </font>
    <font>
      <sz val="11"/>
      <name val="Aptos Narrow"/>
      <family val="2"/>
    </font>
    <font>
      <b/>
      <sz val="8"/>
      <color rgb="FFFFFFFF"/>
      <name val="Arial"/>
      <family val="2"/>
    </font>
    <font>
      <sz val="8"/>
      <name val="Arial"/>
      <family val="2"/>
    </font>
    <font>
      <b/>
      <sz val="8"/>
      <color rgb="FF000000"/>
      <name val="Arial"/>
      <family val="2"/>
    </font>
    <font>
      <sz val="8"/>
      <color theme="1"/>
      <name val="Arial"/>
      <family val="2"/>
    </font>
    <font>
      <sz val="8"/>
      <color theme="1"/>
      <name val="Aptos Narrow"/>
      <family val="2"/>
      <scheme val="minor"/>
    </font>
    <font>
      <b/>
      <sz val="8"/>
      <color theme="1"/>
      <name val="Arial"/>
      <family val="2"/>
    </font>
    <font>
      <sz val="8"/>
      <color rgb="FF000000"/>
      <name val="Arial"/>
      <family val="2"/>
    </font>
    <font>
      <b/>
      <sz val="8"/>
      <name val="Arial"/>
      <family val="2"/>
    </font>
    <font>
      <b/>
      <sz val="8"/>
      <color theme="1"/>
      <name val="Century Gothic"/>
      <family val="2"/>
    </font>
    <font>
      <b/>
      <sz val="9"/>
      <color rgb="FFFFFFFF"/>
      <name val="Arial"/>
      <family val="2"/>
    </font>
    <font>
      <sz val="9"/>
      <color rgb="FF000000"/>
      <name val="Arial"/>
      <family val="2"/>
    </font>
    <font>
      <b/>
      <sz val="9"/>
      <color rgb="FF000000"/>
      <name val="Arial"/>
      <family val="2"/>
    </font>
    <font>
      <b/>
      <sz val="9"/>
      <color rgb="FF000000"/>
      <name val="Century Gothic"/>
      <family val="2"/>
    </font>
    <font>
      <sz val="11"/>
      <name val="Arial"/>
      <family val="2"/>
    </font>
    <font>
      <b/>
      <sz val="8"/>
      <color rgb="FF000000"/>
      <name val="Arial"/>
    </font>
    <font>
      <b/>
      <sz val="8"/>
      <color rgb="FFFF0000"/>
      <name val="Arial"/>
      <family val="2"/>
    </font>
    <font>
      <sz val="8"/>
      <color rgb="FFFFFFFF"/>
      <name val="Arial"/>
      <family val="2"/>
    </font>
    <font>
      <b/>
      <sz val="8"/>
      <color rgb="FFFFFFFF"/>
      <name val="Arial"/>
    </font>
    <font>
      <b/>
      <sz val="9"/>
      <color rgb="FF000000"/>
      <name val="Century Gothic"/>
    </font>
    <font>
      <b/>
      <sz val="9"/>
      <color rgb="FFFFFFFF"/>
      <name val="Century Gothic"/>
      <family val="2"/>
    </font>
    <font>
      <b/>
      <sz val="9"/>
      <name val="Century Gothic"/>
      <family val="2"/>
    </font>
    <font>
      <b/>
      <sz val="9"/>
      <color theme="0"/>
      <name val="Century Gothic"/>
      <family val="2"/>
    </font>
    <font>
      <b/>
      <sz val="9"/>
      <color theme="1"/>
      <name val="Century Gothic"/>
      <family val="2"/>
    </font>
    <font>
      <b/>
      <sz val="8"/>
      <color rgb="FF000000"/>
      <name val="Century Gothic"/>
      <family val="2"/>
    </font>
    <font>
      <b/>
      <sz val="8"/>
      <name val="Century Gothic"/>
      <family val="2"/>
    </font>
    <font>
      <sz val="9"/>
      <color theme="1"/>
      <name val="Arial"/>
      <family val="2"/>
    </font>
    <font>
      <b/>
      <sz val="9"/>
      <color theme="1"/>
      <name val="Century Gothic"/>
      <family val="1"/>
    </font>
    <font>
      <sz val="9"/>
      <name val="Arial"/>
      <family val="2"/>
    </font>
    <font>
      <b/>
      <sz val="9"/>
      <color theme="1"/>
      <name val="Arial"/>
      <family val="2"/>
    </font>
    <font>
      <sz val="10"/>
      <color theme="1"/>
      <name val="Arial"/>
      <family val="2"/>
    </font>
    <font>
      <sz val="10"/>
      <color rgb="FF000000"/>
      <name val="Arial"/>
      <family val="2"/>
    </font>
    <font>
      <sz val="11"/>
      <color theme="1"/>
      <name val="Arial"/>
      <family val="2"/>
    </font>
    <font>
      <b/>
      <sz val="9"/>
      <color indexed="81"/>
      <name val="Tahoma"/>
      <charset val="1"/>
    </font>
    <font>
      <sz val="9"/>
      <color indexed="81"/>
      <name val="Tahoma"/>
      <charset val="1"/>
    </font>
    <font>
      <sz val="14"/>
      <color rgb="FF000000"/>
      <name val="Arial"/>
      <family val="2"/>
    </font>
    <font>
      <sz val="14"/>
      <color theme="1"/>
      <name val="Arial"/>
      <family val="2"/>
    </font>
    <font>
      <b/>
      <sz val="16"/>
      <color rgb="FF000000"/>
      <name val="Arial"/>
      <family val="2"/>
    </font>
    <font>
      <sz val="16"/>
      <color rgb="FF000000"/>
      <name val="Arial"/>
      <family val="2"/>
    </font>
    <font>
      <b/>
      <sz val="10"/>
      <color theme="1"/>
      <name val="Arial"/>
      <family val="2"/>
    </font>
    <font>
      <b/>
      <sz val="12"/>
      <color theme="1"/>
      <name val="Arial"/>
      <family val="2"/>
    </font>
    <font>
      <b/>
      <sz val="11"/>
      <color theme="1"/>
      <name val="Arial"/>
      <family val="2"/>
    </font>
    <font>
      <sz val="12"/>
      <name val="Arial"/>
      <family val="2"/>
    </font>
    <font>
      <b/>
      <sz val="16"/>
      <color theme="1"/>
      <name val="Arial"/>
      <family val="2"/>
    </font>
    <font>
      <b/>
      <sz val="14"/>
      <color theme="1"/>
      <name val="Arial"/>
      <family val="2"/>
    </font>
    <font>
      <b/>
      <sz val="11"/>
      <name val="Arial"/>
      <family val="2"/>
    </font>
  </fonts>
  <fills count="62">
    <fill>
      <patternFill patternType="none"/>
    </fill>
    <fill>
      <patternFill patternType="gray125"/>
    </fill>
    <fill>
      <patternFill patternType="solid">
        <fgColor rgb="FF002060"/>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bgColor indexed="64"/>
      </patternFill>
    </fill>
    <fill>
      <patternFill patternType="solid">
        <fgColor rgb="FFFFE699"/>
        <bgColor rgb="FF000000"/>
      </patternFill>
    </fill>
    <fill>
      <patternFill patternType="solid">
        <fgColor theme="4" tint="-0.499984740745262"/>
        <bgColor rgb="FF073763"/>
      </patternFill>
    </fill>
    <fill>
      <patternFill patternType="solid">
        <fgColor theme="4" tint="-0.499984740745262"/>
        <bgColor indexed="64"/>
      </patternFill>
    </fill>
    <fill>
      <patternFill patternType="solid">
        <fgColor rgb="FFD0CECE"/>
        <bgColor rgb="FFD0CECE"/>
      </patternFill>
    </fill>
    <fill>
      <patternFill patternType="solid">
        <fgColor theme="0" tint="-4.9989318521683403E-2"/>
        <bgColor rgb="FF073763"/>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bgColor rgb="FF073763"/>
      </patternFill>
    </fill>
    <fill>
      <patternFill patternType="solid">
        <fgColor theme="0" tint="-0.14999847407452621"/>
        <bgColor rgb="FFD0CECE"/>
      </patternFill>
    </fill>
    <fill>
      <patternFill patternType="solid">
        <fgColor theme="4" tint="0.79998168889431442"/>
        <bgColor rgb="FFB4C6E7"/>
      </patternFill>
    </fill>
    <fill>
      <patternFill patternType="solid">
        <fgColor theme="0" tint="-0.14999847407452621"/>
        <bgColor indexed="64"/>
      </patternFill>
    </fill>
    <fill>
      <patternFill patternType="solid">
        <fgColor rgb="FFFFE598"/>
        <bgColor rgb="FFFFE598"/>
      </patternFill>
    </fill>
    <fill>
      <patternFill patternType="solid">
        <fgColor rgb="FF00B050"/>
        <bgColor rgb="FF00B050"/>
      </patternFill>
    </fill>
    <fill>
      <patternFill patternType="solid">
        <fgColor rgb="FFFFFF00"/>
        <bgColor rgb="FFFFFF00"/>
      </patternFill>
    </fill>
    <fill>
      <patternFill patternType="solid">
        <fgColor rgb="FFFF9933"/>
        <bgColor rgb="FFFF9933"/>
      </patternFill>
    </fill>
    <fill>
      <patternFill patternType="solid">
        <fgColor rgb="FFB4C6E7"/>
        <bgColor rgb="FFB4C6E7"/>
      </patternFill>
    </fill>
    <fill>
      <patternFill patternType="solid">
        <fgColor rgb="FF8496B0"/>
        <bgColor rgb="FF8496B0"/>
      </patternFill>
    </fill>
    <fill>
      <patternFill patternType="solid">
        <fgColor theme="0"/>
        <bgColor theme="0"/>
      </patternFill>
    </fill>
    <fill>
      <patternFill patternType="solid">
        <fgColor rgb="FFD9D9D9"/>
        <bgColor rgb="FFFFFFFF"/>
      </patternFill>
    </fill>
    <fill>
      <patternFill patternType="solid">
        <fgColor rgb="FF00B050"/>
        <bgColor indexed="64"/>
      </patternFill>
    </fill>
    <fill>
      <patternFill patternType="solid">
        <fgColor rgb="FFFFFF00"/>
        <bgColor indexed="64"/>
      </patternFill>
    </fill>
    <fill>
      <patternFill patternType="solid">
        <fgColor theme="0"/>
        <bgColor rgb="FF00B050"/>
      </patternFill>
    </fill>
    <fill>
      <patternFill patternType="solid">
        <fgColor theme="4" tint="-0.499984740745262"/>
        <bgColor rgb="FFFF0000"/>
      </patternFill>
    </fill>
    <fill>
      <patternFill patternType="solid">
        <fgColor rgb="FFFFFFFF"/>
        <bgColor rgb="FFFFFFFF"/>
      </patternFill>
    </fill>
    <fill>
      <patternFill patternType="solid">
        <fgColor rgb="FF073763"/>
        <bgColor rgb="FF073763"/>
      </patternFill>
    </fill>
    <fill>
      <patternFill patternType="solid">
        <fgColor rgb="FFFFFFFF"/>
        <bgColor rgb="FFB7B7B7"/>
      </patternFill>
    </fill>
    <fill>
      <patternFill patternType="solid">
        <fgColor rgb="FFFFC000"/>
        <bgColor indexed="64"/>
      </patternFill>
    </fill>
    <fill>
      <patternFill patternType="solid">
        <fgColor rgb="FF00B0F0"/>
        <bgColor indexed="64"/>
      </patternFill>
    </fill>
    <fill>
      <patternFill patternType="solid">
        <fgColor rgb="FFFFFFFF"/>
        <bgColor rgb="FFCCCCCC"/>
      </patternFill>
    </fill>
    <fill>
      <patternFill patternType="solid">
        <fgColor rgb="FF002060"/>
        <bgColor rgb="FF000000"/>
      </patternFill>
    </fill>
    <fill>
      <patternFill patternType="solid">
        <fgColor rgb="FFFFFFFF"/>
        <bgColor rgb="FF000000"/>
      </patternFill>
    </fill>
    <fill>
      <patternFill patternType="solid">
        <fgColor rgb="FF00B050"/>
        <bgColor rgb="FFFFFFFF"/>
      </patternFill>
    </fill>
    <fill>
      <patternFill patternType="solid">
        <fgColor theme="0"/>
        <bgColor rgb="FFFFFFFF"/>
      </patternFill>
    </fill>
    <fill>
      <patternFill patternType="solid">
        <fgColor rgb="FF9CC2E5"/>
        <bgColor rgb="FF9CC2E5"/>
      </patternFill>
    </fill>
    <fill>
      <patternFill patternType="solid">
        <fgColor rgb="FFD6DCE4"/>
        <bgColor rgb="FFD6DCE4"/>
      </patternFill>
    </fill>
    <fill>
      <patternFill patternType="solid">
        <fgColor rgb="FFBDD6EE"/>
        <bgColor rgb="FFBDD6EE"/>
      </patternFill>
    </fill>
    <fill>
      <patternFill patternType="solid">
        <fgColor rgb="FFDEEAF6"/>
        <bgColor rgb="FFDEEAF6"/>
      </patternFill>
    </fill>
    <fill>
      <patternFill patternType="solid">
        <fgColor theme="9" tint="0.79998168889431442"/>
        <bgColor indexed="64"/>
      </patternFill>
    </fill>
    <fill>
      <patternFill patternType="solid">
        <fgColor theme="7" tint="0.79998168889431442"/>
        <bgColor indexed="64"/>
      </patternFill>
    </fill>
    <fill>
      <patternFill patternType="solid">
        <fgColor rgb="FFA8D08D"/>
        <bgColor rgb="FFA8D08D"/>
      </patternFill>
    </fill>
    <fill>
      <patternFill patternType="solid">
        <fgColor rgb="FFC5E0B3"/>
        <bgColor rgb="FFC5E0B3"/>
      </patternFill>
    </fill>
    <fill>
      <patternFill patternType="solid">
        <fgColor rgb="FFE2EFD9"/>
        <bgColor rgb="FFE2EFD9"/>
      </patternFill>
    </fill>
    <fill>
      <patternFill patternType="solid">
        <fgColor theme="9" tint="0.59999389629810485"/>
        <bgColor indexed="64"/>
      </patternFill>
    </fill>
    <fill>
      <patternFill patternType="solid">
        <fgColor rgb="FFF4B083"/>
        <bgColor rgb="FFF4B083"/>
      </patternFill>
    </fill>
    <fill>
      <patternFill patternType="solid">
        <fgColor rgb="FFF7CAAC"/>
        <bgColor rgb="FFF7CAAC"/>
      </patternFill>
    </fill>
    <fill>
      <patternFill patternType="solid">
        <fgColor rgb="FFFBE4D5"/>
        <bgColor rgb="FFFBE4D5"/>
      </patternFill>
    </fill>
    <fill>
      <patternFill patternType="solid">
        <fgColor rgb="FFFFD965"/>
        <bgColor rgb="FFFFD965"/>
      </patternFill>
    </fill>
    <fill>
      <patternFill patternType="solid">
        <fgColor rgb="FFFEF2CB"/>
        <bgColor rgb="FFFEF2CB"/>
      </patternFill>
    </fill>
    <fill>
      <patternFill patternType="solid">
        <fgColor rgb="FFBFBFBF"/>
        <bgColor rgb="FFBFBFBF"/>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indexed="64"/>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style="thin">
        <color rgb="FF000000"/>
      </bottom>
      <diagonal/>
    </border>
    <border>
      <left style="thin">
        <color indexed="64"/>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top style="medium">
        <color rgb="FF000000"/>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auto="1"/>
      </top>
      <bottom style="thin">
        <color auto="1"/>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indexed="64"/>
      </right>
      <top/>
      <bottom/>
      <diagonal/>
    </border>
    <border>
      <left style="thin">
        <color indexed="64"/>
      </left>
      <right style="thin">
        <color indexed="64"/>
      </right>
      <top/>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diagonal/>
    </border>
    <border>
      <left/>
      <right style="medium">
        <color indexed="64"/>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bottom/>
      <diagonal/>
    </border>
    <border>
      <left style="thin">
        <color indexed="64"/>
      </left>
      <right style="thin">
        <color indexed="64"/>
      </right>
      <top style="thin">
        <color rgb="FF000000"/>
      </top>
      <bottom/>
      <diagonal/>
    </border>
    <border>
      <left/>
      <right style="thin">
        <color rgb="FF000000"/>
      </right>
      <top style="medium">
        <color indexed="64"/>
      </top>
      <bottom style="thin">
        <color rgb="FF000000"/>
      </bottom>
      <diagonal/>
    </border>
    <border>
      <left style="medium">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top style="medium">
        <color indexed="64"/>
      </top>
      <bottom/>
      <diagonal/>
    </border>
    <border>
      <left style="thin">
        <color rgb="FF000000"/>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rgb="FF000000"/>
      </left>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indexed="64"/>
      </right>
      <top style="thin">
        <color indexed="64"/>
      </top>
      <bottom style="medium">
        <color indexed="64"/>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medium">
        <color indexed="64"/>
      </left>
      <right/>
      <top style="thin">
        <color rgb="FF000000"/>
      </top>
      <bottom style="thin">
        <color rgb="FF000000"/>
      </bottom>
      <diagonal/>
    </border>
    <border>
      <left style="medium">
        <color indexed="64"/>
      </left>
      <right style="medium">
        <color indexed="64"/>
      </right>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112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10" fontId="5" fillId="0" borderId="0" xfId="2" applyNumberFormat="1" applyFont="1" applyAlignment="1">
      <alignment vertical="center"/>
    </xf>
    <xf numFmtId="9" fontId="0" fillId="0" borderId="0" xfId="2" applyFont="1" applyAlignment="1">
      <alignment horizontal="center" vertical="center"/>
    </xf>
    <xf numFmtId="10" fontId="0" fillId="0" borderId="0" xfId="2" applyNumberFormat="1" applyFont="1" applyAlignment="1">
      <alignment vertical="center"/>
    </xf>
    <xf numFmtId="1" fontId="0" fillId="0" borderId="0" xfId="2" applyNumberFormat="1" applyFont="1" applyAlignment="1">
      <alignment vertical="center"/>
    </xf>
    <xf numFmtId="2" fontId="0" fillId="0" borderId="0" xfId="2" applyNumberFormat="1" applyFont="1" applyAlignment="1">
      <alignment vertical="center"/>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5" fillId="5" borderId="1" xfId="0" applyFont="1" applyFill="1" applyBorder="1"/>
    <xf numFmtId="0" fontId="15" fillId="5" borderId="1" xfId="0" applyFont="1" applyFill="1" applyBorder="1" applyAlignment="1">
      <alignment horizontal="center" vertical="center"/>
    </xf>
    <xf numFmtId="0" fontId="0" fillId="0" borderId="1" xfId="0" applyBorder="1"/>
    <xf numFmtId="0" fontId="15" fillId="5" borderId="4" xfId="0" applyFont="1" applyFill="1" applyBorder="1" applyAlignment="1">
      <alignment horizontal="center"/>
    </xf>
    <xf numFmtId="0" fontId="15" fillId="5" borderId="4" xfId="0" applyFont="1" applyFill="1" applyBorder="1" applyAlignment="1">
      <alignment horizontal="center" vertical="center"/>
    </xf>
    <xf numFmtId="0" fontId="16" fillId="0" borderId="1" xfId="0" applyFont="1" applyBorder="1" applyAlignment="1">
      <alignment horizontal="justify" vertical="center" wrapText="1" readingOrder="1"/>
    </xf>
    <xf numFmtId="0" fontId="17" fillId="0" borderId="1" xfId="0" applyFont="1" applyBorder="1" applyAlignment="1">
      <alignment horizontal="justify" vertical="center" wrapText="1" readingOrder="1"/>
    </xf>
    <xf numFmtId="0" fontId="15" fillId="5" borderId="1" xfId="0" applyFont="1" applyFill="1" applyBorder="1" applyAlignment="1">
      <alignment horizontal="center"/>
    </xf>
    <xf numFmtId="0" fontId="7" fillId="4" borderId="1" xfId="3" applyFont="1" applyFill="1" applyBorder="1" applyAlignment="1" applyProtection="1">
      <alignment horizontal="center" vertical="center" wrapText="1"/>
      <protection locked="0"/>
    </xf>
    <xf numFmtId="0" fontId="2" fillId="4" borderId="1" xfId="0" applyFont="1" applyFill="1" applyBorder="1" applyAlignment="1">
      <alignment horizontal="center" vertical="center"/>
    </xf>
    <xf numFmtId="0" fontId="3" fillId="4" borderId="1" xfId="0" applyFont="1" applyFill="1" applyBorder="1" applyAlignment="1">
      <alignment vertical="center"/>
    </xf>
    <xf numFmtId="165" fontId="2" fillId="3" borderId="1" xfId="1" applyNumberFormat="1" applyFont="1" applyFill="1" applyBorder="1" applyAlignment="1">
      <alignment vertical="center"/>
    </xf>
    <xf numFmtId="43" fontId="2" fillId="3" borderId="1" xfId="1" applyFont="1" applyFill="1" applyBorder="1" applyAlignment="1">
      <alignment vertical="center"/>
    </xf>
    <xf numFmtId="43" fontId="2" fillId="4" borderId="1" xfId="1" applyFont="1" applyFill="1" applyBorder="1" applyAlignment="1">
      <alignment vertical="center"/>
    </xf>
    <xf numFmtId="0" fontId="9" fillId="3" borderId="1" xfId="3" applyFont="1" applyFill="1" applyBorder="1" applyAlignment="1">
      <alignment horizontal="center" vertical="center" wrapText="1"/>
    </xf>
    <xf numFmtId="0" fontId="7" fillId="4" borderId="1" xfId="3" applyFont="1" applyFill="1" applyBorder="1" applyAlignment="1">
      <alignment horizontal="center" vertical="center" wrapText="1"/>
    </xf>
    <xf numFmtId="0" fontId="19" fillId="0" borderId="1" xfId="3" applyFont="1" applyBorder="1" applyAlignment="1" applyProtection="1">
      <alignment horizontal="center" vertical="center" wrapText="1"/>
      <protection locked="0"/>
    </xf>
    <xf numFmtId="0" fontId="20" fillId="0" borderId="1" xfId="3" applyFont="1" applyBorder="1" applyAlignment="1">
      <alignment horizontal="center" vertical="center" wrapText="1"/>
    </xf>
    <xf numFmtId="0" fontId="19" fillId="0" borderId="1" xfId="3" applyFont="1" applyBorder="1" applyAlignment="1">
      <alignment horizontal="center" vertical="center" wrapText="1"/>
    </xf>
    <xf numFmtId="0" fontId="18" fillId="0" borderId="1" xfId="0" applyFont="1" applyBorder="1"/>
    <xf numFmtId="0" fontId="22" fillId="0" borderId="1" xfId="0" applyFont="1" applyBorder="1"/>
    <xf numFmtId="0" fontId="11" fillId="0" borderId="5" xfId="0" applyFont="1" applyBorder="1" applyAlignment="1" applyProtection="1">
      <alignment horizontal="center" vertical="center" wrapText="1"/>
      <protection locked="0"/>
    </xf>
    <xf numFmtId="1" fontId="11" fillId="0" borderId="5" xfId="2" applyNumberFormat="1" applyFont="1" applyFill="1" applyBorder="1" applyAlignment="1" applyProtection="1">
      <alignment horizontal="center" vertical="center" wrapText="1"/>
      <protection locked="0"/>
    </xf>
    <xf numFmtId="9" fontId="11" fillId="0" borderId="5" xfId="2" applyFont="1" applyFill="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lignment vertical="center"/>
    </xf>
    <xf numFmtId="9" fontId="11" fillId="0" borderId="0" xfId="0" applyNumberFormat="1" applyFont="1" applyAlignment="1">
      <alignment vertical="center"/>
    </xf>
    <xf numFmtId="0" fontId="24" fillId="0" borderId="0" xfId="0" applyFont="1"/>
    <xf numFmtId="0" fontId="11" fillId="0" borderId="5" xfId="0" applyFont="1" applyBorder="1" applyAlignment="1" applyProtection="1">
      <alignment vertical="center" wrapText="1"/>
      <protection locked="0"/>
    </xf>
    <xf numFmtId="0" fontId="11" fillId="0" borderId="5" xfId="0" applyFont="1" applyBorder="1" applyAlignment="1" applyProtection="1">
      <alignment horizontal="justify" vertical="center" readingOrder="1"/>
      <protection locked="0"/>
    </xf>
    <xf numFmtId="166" fontId="11" fillId="0" borderId="5" xfId="0" applyNumberFormat="1" applyFont="1" applyBorder="1" applyAlignment="1" applyProtection="1">
      <alignment horizontal="center" vertical="center" wrapText="1"/>
      <protection locked="0"/>
    </xf>
    <xf numFmtId="0" fontId="11" fillId="0" borderId="5" xfId="0" applyFont="1" applyBorder="1" applyAlignment="1">
      <alignment horizontal="center" vertical="center" wrapText="1"/>
    </xf>
    <xf numFmtId="9" fontId="12" fillId="0" borderId="5" xfId="2" applyFont="1" applyFill="1" applyBorder="1" applyAlignment="1" applyProtection="1">
      <alignment horizontal="center" vertical="center" wrapText="1"/>
      <protection locked="0"/>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9" fillId="0" borderId="2" xfId="3" applyFont="1" applyBorder="1" applyAlignment="1">
      <alignment horizontal="center" vertical="center" wrapText="1"/>
    </xf>
    <xf numFmtId="9" fontId="10" fillId="6" borderId="5" xfId="0" applyNumberFormat="1" applyFont="1" applyFill="1" applyBorder="1" applyAlignment="1" applyProtection="1">
      <alignment vertical="center"/>
      <protection locked="0"/>
    </xf>
    <xf numFmtId="0" fontId="10" fillId="6" borderId="5" xfId="0" applyFont="1" applyFill="1" applyBorder="1" applyAlignment="1" applyProtection="1">
      <alignment vertical="center"/>
      <protection locked="0"/>
    </xf>
    <xf numFmtId="9" fontId="10" fillId="6" borderId="5" xfId="2"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center" vertical="center"/>
      <protection locked="0"/>
    </xf>
    <xf numFmtId="0" fontId="10" fillId="7" borderId="5" xfId="0" applyFont="1" applyFill="1" applyBorder="1" applyAlignment="1" applyProtection="1">
      <alignment vertical="center"/>
      <protection locked="0"/>
    </xf>
    <xf numFmtId="0" fontId="10" fillId="8" borderId="5" xfId="0" applyFont="1" applyFill="1" applyBorder="1" applyAlignment="1" applyProtection="1">
      <alignment vertical="center"/>
      <protection locked="0"/>
    </xf>
    <xf numFmtId="9" fontId="10" fillId="8" borderId="5" xfId="2" applyFont="1" applyFill="1" applyBorder="1" applyAlignment="1" applyProtection="1">
      <alignment horizontal="center" vertical="center"/>
      <protection locked="0"/>
    </xf>
    <xf numFmtId="0" fontId="10" fillId="8" borderId="5"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protection locked="0"/>
    </xf>
    <xf numFmtId="9" fontId="10" fillId="9" borderId="3" xfId="0" applyNumberFormat="1" applyFont="1" applyFill="1" applyBorder="1" applyAlignment="1" applyProtection="1">
      <alignment vertical="center"/>
      <protection locked="0"/>
    </xf>
    <xf numFmtId="9" fontId="10" fillId="8" borderId="1" xfId="0" applyNumberFormat="1" applyFont="1" applyFill="1" applyBorder="1" applyAlignment="1" applyProtection="1">
      <alignmen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vertical="center"/>
      <protection locked="0"/>
    </xf>
    <xf numFmtId="0" fontId="10" fillId="0" borderId="1" xfId="0" applyFont="1" applyBorder="1" applyAlignment="1" applyProtection="1">
      <alignment horizontal="center" vertical="center"/>
      <protection locked="0"/>
    </xf>
    <xf numFmtId="9" fontId="10" fillId="0" borderId="1" xfId="0" applyNumberFormat="1" applyFont="1" applyBorder="1" applyAlignment="1" applyProtection="1">
      <alignment vertical="center"/>
      <protection locked="0"/>
    </xf>
    <xf numFmtId="0" fontId="10" fillId="0" borderId="5" xfId="0" applyFont="1" applyBorder="1" applyAlignment="1" applyProtection="1">
      <alignment vertical="center"/>
      <protection locked="0"/>
    </xf>
    <xf numFmtId="9" fontId="10" fillId="0" borderId="5" xfId="2" applyFont="1" applyFill="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9" borderId="1" xfId="0" applyFont="1" applyFill="1" applyBorder="1" applyAlignment="1">
      <alignment vertical="center"/>
    </xf>
    <xf numFmtId="9" fontId="10" fillId="0" borderId="1" xfId="0" applyNumberFormat="1" applyFont="1" applyBorder="1" applyAlignment="1">
      <alignment vertical="center"/>
    </xf>
    <xf numFmtId="0" fontId="10" fillId="0" borderId="1" xfId="0" applyFont="1" applyBorder="1" applyAlignment="1">
      <alignment horizontal="center" vertical="center" wrapText="1"/>
    </xf>
    <xf numFmtId="9" fontId="10" fillId="0" borderId="1" xfId="2" applyFont="1" applyBorder="1" applyAlignment="1">
      <alignment vertical="center"/>
    </xf>
    <xf numFmtId="9" fontId="10" fillId="10" borderId="1" xfId="0" applyNumberFormat="1" applyFont="1" applyFill="1" applyBorder="1" applyAlignment="1">
      <alignment vertical="center"/>
    </xf>
    <xf numFmtId="0" fontId="10" fillId="10" borderId="1" xfId="0" applyFont="1" applyFill="1" applyBorder="1" applyAlignment="1">
      <alignment horizontal="center" vertical="center"/>
    </xf>
    <xf numFmtId="0" fontId="10" fillId="10" borderId="1" xfId="0" applyFont="1" applyFill="1" applyBorder="1" applyAlignment="1">
      <alignment vertical="center"/>
    </xf>
    <xf numFmtId="9" fontId="10" fillId="0" borderId="0" xfId="0" applyNumberFormat="1" applyFont="1" applyAlignment="1" applyProtection="1">
      <alignment vertical="center"/>
      <protection locked="0"/>
    </xf>
    <xf numFmtId="9" fontId="10" fillId="6" borderId="5" xfId="0" applyNumberFormat="1" applyFont="1" applyFill="1" applyBorder="1" applyAlignment="1" applyProtection="1">
      <alignment horizontal="center" vertical="center"/>
      <protection locked="0"/>
    </xf>
    <xf numFmtId="9" fontId="10" fillId="8" borderId="5" xfId="0" applyNumberFormat="1" applyFont="1" applyFill="1" applyBorder="1" applyAlignment="1" applyProtection="1">
      <alignment horizontal="center" vertical="center"/>
      <protection locked="0"/>
    </xf>
    <xf numFmtId="9" fontId="10" fillId="7" borderId="3" xfId="0" applyNumberFormat="1" applyFont="1" applyFill="1" applyBorder="1" applyAlignment="1" applyProtection="1">
      <alignment vertical="center"/>
      <protection locked="0"/>
    </xf>
    <xf numFmtId="9" fontId="10" fillId="0" borderId="5"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11" borderId="1" xfId="0" applyFont="1" applyFill="1" applyBorder="1" applyAlignment="1">
      <alignment vertical="center"/>
    </xf>
    <xf numFmtId="9" fontId="11" fillId="0" borderId="5"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0" fontId="11" fillId="0" borderId="5" xfId="0" applyFont="1" applyBorder="1" applyAlignment="1">
      <alignment vertical="center" wrapText="1" readingOrder="1"/>
    </xf>
    <xf numFmtId="0" fontId="10" fillId="12" borderId="5" xfId="0" applyFont="1" applyFill="1" applyBorder="1" applyAlignment="1" applyProtection="1">
      <alignment vertical="center"/>
      <protection locked="0"/>
    </xf>
    <xf numFmtId="9" fontId="10" fillId="12" borderId="5" xfId="2" applyFont="1" applyFill="1" applyBorder="1" applyAlignment="1" applyProtection="1">
      <alignment horizontal="center" vertical="center"/>
      <protection locked="0"/>
    </xf>
    <xf numFmtId="9" fontId="10" fillId="6" borderId="0" xfId="0" applyNumberFormat="1" applyFont="1" applyFill="1" applyAlignment="1" applyProtection="1">
      <alignment vertical="center"/>
      <protection locked="0"/>
    </xf>
    <xf numFmtId="0" fontId="10" fillId="6" borderId="0" xfId="0" applyFont="1" applyFill="1" applyAlignment="1" applyProtection="1">
      <alignment vertical="center"/>
      <protection locked="0"/>
    </xf>
    <xf numFmtId="9" fontId="10" fillId="6"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7" borderId="0" xfId="0" applyFont="1" applyFill="1" applyAlignment="1" applyProtection="1">
      <alignment vertical="center"/>
      <protection locked="0"/>
    </xf>
    <xf numFmtId="0" fontId="10" fillId="6" borderId="0" xfId="0" applyFont="1" applyFill="1" applyAlignment="1" applyProtection="1">
      <alignment horizontal="center" vertical="center" wrapText="1"/>
      <protection locked="0"/>
    </xf>
    <xf numFmtId="0" fontId="10" fillId="8" borderId="0" xfId="0" applyFont="1" applyFill="1" applyAlignment="1" applyProtection="1">
      <alignment vertical="center"/>
      <protection locked="0"/>
    </xf>
    <xf numFmtId="9" fontId="10" fillId="8" borderId="0" xfId="2" applyFont="1" applyFill="1" applyBorder="1" applyAlignment="1" applyProtection="1">
      <alignment horizontal="center" vertical="center"/>
      <protection locked="0"/>
    </xf>
    <xf numFmtId="0" fontId="10" fillId="8" borderId="0" xfId="0" applyFont="1" applyFill="1" applyAlignment="1" applyProtection="1">
      <alignment horizontal="center" vertical="center" wrapText="1"/>
      <protection locked="0"/>
    </xf>
    <xf numFmtId="0" fontId="10" fillId="12" borderId="0" xfId="0" applyFont="1" applyFill="1" applyAlignment="1" applyProtection="1">
      <alignment vertical="center"/>
      <protection locked="0"/>
    </xf>
    <xf numFmtId="9" fontId="10" fillId="12" borderId="0" xfId="2"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2" fillId="0" borderId="5" xfId="0" applyFont="1" applyBorder="1" applyAlignment="1">
      <alignment horizontal="center" vertical="center" wrapText="1"/>
    </xf>
    <xf numFmtId="0" fontId="11" fillId="12" borderId="5" xfId="0" applyFont="1" applyFill="1" applyBorder="1" applyAlignment="1" applyProtection="1">
      <alignment horizontal="center" vertical="center" wrapText="1"/>
      <protection locked="0"/>
    </xf>
    <xf numFmtId="1" fontId="11" fillId="12" borderId="5" xfId="2" applyNumberFormat="1" applyFont="1" applyFill="1" applyBorder="1" applyAlignment="1" applyProtection="1">
      <alignment horizontal="center" vertical="center" wrapText="1"/>
      <protection locked="0"/>
    </xf>
    <xf numFmtId="9" fontId="10" fillId="0" borderId="5" xfId="0" applyNumberFormat="1" applyFont="1" applyBorder="1" applyAlignment="1">
      <alignment horizontal="center" vertical="center" wrapText="1"/>
    </xf>
    <xf numFmtId="9" fontId="10" fillId="12" borderId="5" xfId="2" applyFont="1" applyFill="1" applyBorder="1" applyAlignment="1" applyProtection="1">
      <alignment horizontal="center" vertical="center" wrapText="1"/>
      <protection locked="0"/>
    </xf>
    <xf numFmtId="9" fontId="10" fillId="12" borderId="5" xfId="0" applyNumberFormat="1" applyFont="1" applyFill="1" applyBorder="1" applyAlignment="1">
      <alignment horizontal="center" vertical="center" wrapText="1"/>
    </xf>
    <xf numFmtId="0" fontId="11" fillId="0" borderId="5" xfId="0" applyFont="1" applyBorder="1" applyAlignment="1">
      <alignment vertical="center" wrapText="1"/>
    </xf>
    <xf numFmtId="0" fontId="7" fillId="3" borderId="5" xfId="3" applyFont="1" applyFill="1" applyBorder="1" applyAlignment="1" applyProtection="1">
      <alignment horizontal="center" vertical="center" wrapText="1"/>
      <protection locked="0"/>
    </xf>
    <xf numFmtId="0" fontId="7" fillId="2" borderId="5" xfId="3" applyFont="1" applyFill="1" applyBorder="1" applyAlignment="1" applyProtection="1">
      <alignment horizontal="center" vertical="center" wrapText="1"/>
      <protection locked="0"/>
    </xf>
    <xf numFmtId="0" fontId="7" fillId="2" borderId="5" xfId="3" applyFont="1" applyFill="1" applyBorder="1" applyAlignment="1" applyProtection="1">
      <alignment horizontal="left" vertical="center" wrapText="1"/>
      <protection locked="0"/>
    </xf>
    <xf numFmtId="0" fontId="21" fillId="0" borderId="5" xfId="0" applyFont="1" applyBorder="1" applyAlignment="1" applyProtection="1">
      <alignment vertical="center" wrapText="1"/>
      <protection locked="0"/>
    </xf>
    <xf numFmtId="0" fontId="23" fillId="0" borderId="5" xfId="3" applyFont="1" applyBorder="1" applyAlignment="1" applyProtection="1">
      <alignment horizontal="center" vertical="center" wrapText="1"/>
      <protection locked="0"/>
    </xf>
    <xf numFmtId="0" fontId="19" fillId="0" borderId="5" xfId="3" applyFont="1" applyBorder="1" applyAlignment="1" applyProtection="1">
      <alignment horizontal="center" vertical="center" wrapText="1"/>
      <protection locked="0"/>
    </xf>
    <xf numFmtId="9" fontId="23" fillId="0" borderId="5" xfId="2" applyFont="1" applyFill="1" applyBorder="1" applyAlignment="1" applyProtection="1">
      <alignment horizontal="center" vertical="center" wrapText="1"/>
      <protection locked="0"/>
    </xf>
    <xf numFmtId="0" fontId="11" fillId="0" borderId="5" xfId="0" applyFont="1" applyBorder="1" applyAlignment="1">
      <alignment horizontal="left" vertical="center" wrapText="1"/>
    </xf>
    <xf numFmtId="164" fontId="11" fillId="0" borderId="5" xfId="0" applyNumberFormat="1" applyFont="1" applyBorder="1" applyAlignment="1">
      <alignment horizontal="center" vertical="center" wrapText="1"/>
    </xf>
    <xf numFmtId="0" fontId="24" fillId="0" borderId="5" xfId="0" applyFont="1" applyBorder="1" applyAlignment="1">
      <alignment vertical="center" wrapText="1"/>
    </xf>
    <xf numFmtId="9" fontId="12" fillId="0" borderId="5" xfId="0" applyNumberFormat="1" applyFont="1" applyBorder="1" applyAlignment="1">
      <alignment vertical="center" wrapText="1"/>
    </xf>
    <xf numFmtId="0" fontId="24" fillId="0" borderId="5" xfId="0" applyFont="1" applyBorder="1" applyAlignment="1">
      <alignment horizontal="left" vertical="center" wrapText="1"/>
    </xf>
    <xf numFmtId="0" fontId="24" fillId="0" borderId="5" xfId="0" applyFont="1" applyBorder="1"/>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4" fillId="0" borderId="5" xfId="0" applyFont="1" applyBorder="1" applyAlignment="1">
      <alignment wrapText="1"/>
    </xf>
    <xf numFmtId="0" fontId="11" fillId="13" borderId="5" xfId="0" applyFont="1" applyFill="1" applyBorder="1" applyAlignment="1">
      <alignment vertical="center" wrapText="1"/>
    </xf>
    <xf numFmtId="166" fontId="11" fillId="12" borderId="5" xfId="0" applyNumberFormat="1" applyFont="1" applyFill="1" applyBorder="1" applyAlignment="1" applyProtection="1">
      <alignment horizontal="center" vertical="center" wrapText="1"/>
      <protection locked="0"/>
    </xf>
    <xf numFmtId="0" fontId="11" fillId="12" borderId="5" xfId="0" applyFont="1" applyFill="1" applyBorder="1" applyAlignment="1">
      <alignment horizontal="center" vertical="center" wrapText="1"/>
    </xf>
    <xf numFmtId="9" fontId="11" fillId="12" borderId="5" xfId="0" applyNumberFormat="1" applyFont="1" applyFill="1" applyBorder="1" applyAlignment="1">
      <alignment horizontal="center" vertical="center" wrapText="1"/>
    </xf>
    <xf numFmtId="0" fontId="0" fillId="0" borderId="5" xfId="0" applyBorder="1"/>
    <xf numFmtId="1" fontId="12" fillId="0" borderId="5" xfId="2" applyNumberFormat="1" applyFont="1" applyFill="1" applyBorder="1" applyAlignment="1" applyProtection="1">
      <alignment horizontal="center" vertical="center" wrapText="1"/>
      <protection locked="0"/>
    </xf>
    <xf numFmtId="0" fontId="10" fillId="0" borderId="5" xfId="0" applyFont="1" applyBorder="1" applyAlignment="1">
      <alignment vertical="center" wrapText="1"/>
    </xf>
    <xf numFmtId="9" fontId="26" fillId="0" borderId="5" xfId="2" applyFont="1" applyFill="1" applyBorder="1" applyAlignment="1">
      <alignment horizontal="center" vertical="center"/>
    </xf>
    <xf numFmtId="1" fontId="12" fillId="0" borderId="5" xfId="0" applyNumberFormat="1" applyFont="1" applyBorder="1" applyAlignment="1">
      <alignment horizontal="center" vertical="center" wrapText="1"/>
    </xf>
    <xf numFmtId="1" fontId="26" fillId="0" borderId="5" xfId="2" applyNumberFormat="1" applyFont="1" applyFill="1" applyBorder="1" applyAlignment="1">
      <alignment horizontal="center" vertical="center"/>
    </xf>
    <xf numFmtId="0" fontId="21" fillId="0" borderId="5" xfId="0" applyFont="1" applyBorder="1" applyAlignment="1" applyProtection="1">
      <alignment horizontal="center" vertical="center" wrapText="1"/>
      <protection locked="0"/>
    </xf>
    <xf numFmtId="166" fontId="21" fillId="0" borderId="5" xfId="0" applyNumberFormat="1" applyFont="1" applyBorder="1" applyAlignment="1" applyProtection="1">
      <alignment horizontal="center" vertical="center" wrapText="1"/>
      <protection locked="0"/>
    </xf>
    <xf numFmtId="9" fontId="21" fillId="0" borderId="5" xfId="2" applyFont="1" applyFill="1" applyBorder="1" applyAlignment="1" applyProtection="1">
      <alignment horizontal="center" vertical="center" wrapText="1"/>
      <protection locked="0"/>
    </xf>
    <xf numFmtId="0" fontId="21" fillId="0" borderId="5" xfId="0" applyFont="1" applyBorder="1" applyAlignment="1" applyProtection="1">
      <alignment horizontal="left" vertical="center" wrapText="1"/>
      <protection locked="0"/>
    </xf>
    <xf numFmtId="9" fontId="8" fillId="0" borderId="5" xfId="2" applyFont="1" applyFill="1" applyBorder="1" applyAlignment="1" applyProtection="1">
      <alignment horizontal="center" vertical="center" wrapText="1"/>
      <protection locked="0"/>
    </xf>
    <xf numFmtId="1" fontId="21" fillId="0" borderId="5" xfId="2" applyNumberFormat="1" applyFont="1" applyFill="1" applyBorder="1" applyAlignment="1" applyProtection="1">
      <alignment horizontal="center" vertical="center" wrapText="1"/>
      <protection locked="0"/>
    </xf>
    <xf numFmtId="1" fontId="21" fillId="0" borderId="5" xfId="0" applyNumberFormat="1" applyFont="1" applyBorder="1" applyAlignment="1" applyProtection="1">
      <alignment horizontal="center" vertical="center" wrapText="1"/>
      <protection locked="0"/>
    </xf>
    <xf numFmtId="0" fontId="21" fillId="0" borderId="5" xfId="0" applyFont="1" applyBorder="1" applyAlignment="1" applyProtection="1">
      <alignment horizontal="center" vertical="center"/>
      <protection locked="0"/>
    </xf>
    <xf numFmtId="0" fontId="17" fillId="0" borderId="5" xfId="0" applyFont="1" applyBorder="1"/>
    <xf numFmtId="43" fontId="11" fillId="0" borderId="5" xfId="1" applyFont="1" applyBorder="1" applyAlignment="1">
      <alignment horizontal="center" vertical="center" wrapText="1"/>
    </xf>
    <xf numFmtId="9" fontId="11" fillId="0" borderId="5" xfId="0" applyNumberFormat="1" applyFont="1" applyBorder="1" applyAlignment="1">
      <alignment horizontal="left" vertical="center" wrapText="1"/>
    </xf>
    <xf numFmtId="43" fontId="11" fillId="0" borderId="5" xfId="1" applyFont="1" applyFill="1" applyBorder="1" applyAlignment="1">
      <alignment horizontal="center" vertical="center" wrapText="1"/>
    </xf>
    <xf numFmtId="1" fontId="11" fillId="0" borderId="5" xfId="0" applyNumberFormat="1" applyFont="1" applyBorder="1" applyAlignment="1">
      <alignment horizontal="center" vertical="center" wrapText="1"/>
    </xf>
    <xf numFmtId="0" fontId="0" fillId="0" borderId="5" xfId="0" applyBorder="1" applyAlignment="1">
      <alignment wrapText="1"/>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9" fontId="12" fillId="12" borderId="5" xfId="2" applyFont="1" applyFill="1" applyBorder="1" applyAlignment="1" applyProtection="1">
      <alignment horizontal="center" vertical="center" wrapText="1"/>
      <protection locked="0"/>
    </xf>
    <xf numFmtId="9" fontId="15" fillId="0" borderId="5" xfId="0" applyNumberFormat="1" applyFont="1" applyBorder="1" applyAlignment="1">
      <alignment horizontal="center" vertical="center"/>
    </xf>
    <xf numFmtId="0" fontId="10" fillId="0" borderId="5" xfId="0" applyFont="1" applyBorder="1" applyAlignment="1">
      <alignment vertical="center"/>
    </xf>
    <xf numFmtId="0" fontId="11" fillId="12" borderId="5" xfId="0" applyFont="1" applyFill="1" applyBorder="1" applyAlignment="1" applyProtection="1">
      <alignment vertical="center" wrapText="1"/>
      <protection locked="0"/>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xf>
    <xf numFmtId="0" fontId="10" fillId="12" borderId="5" xfId="0" applyFont="1" applyFill="1" applyBorder="1" applyAlignment="1">
      <alignment vertical="center"/>
    </xf>
    <xf numFmtId="0" fontId="27" fillId="0" borderId="5" xfId="0" applyFont="1" applyBorder="1" applyAlignment="1" applyProtection="1">
      <alignment vertical="center" wrapText="1"/>
      <protection locked="0"/>
    </xf>
    <xf numFmtId="0" fontId="27" fillId="0" borderId="5" xfId="0" applyFont="1" applyBorder="1" applyAlignment="1" applyProtection="1">
      <alignment horizontal="center" vertical="center" wrapText="1"/>
      <protection locked="0"/>
    </xf>
    <xf numFmtId="49" fontId="27" fillId="0" borderId="5" xfId="0" applyNumberFormat="1" applyFont="1" applyBorder="1" applyAlignment="1" applyProtection="1">
      <alignment horizontal="center" vertical="center" wrapText="1"/>
      <protection locked="0"/>
    </xf>
    <xf numFmtId="166" fontId="27" fillId="0" borderId="5" xfId="0" applyNumberFormat="1" applyFont="1" applyBorder="1" applyAlignment="1" applyProtection="1">
      <alignment horizontal="center" vertical="center" wrapText="1"/>
      <protection locked="0"/>
    </xf>
    <xf numFmtId="0" fontId="27" fillId="12" borderId="5" xfId="0" applyFont="1" applyFill="1" applyBorder="1" applyAlignment="1" applyProtection="1">
      <alignment horizontal="center" vertical="center" wrapText="1"/>
      <protection locked="0"/>
    </xf>
    <xf numFmtId="9" fontId="27" fillId="0" borderId="5" xfId="2"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9" fontId="28" fillId="0" borderId="5" xfId="2" applyFont="1" applyFill="1" applyBorder="1" applyAlignment="1" applyProtection="1">
      <alignment horizontal="center" vertical="center" wrapText="1"/>
      <protection locked="0"/>
    </xf>
    <xf numFmtId="9" fontId="28" fillId="0" borderId="5" xfId="0" applyNumberFormat="1" applyFont="1" applyBorder="1" applyAlignment="1">
      <alignment horizontal="center" vertical="center" wrapText="1"/>
    </xf>
    <xf numFmtId="1" fontId="27" fillId="0" borderId="5" xfId="2" applyNumberFormat="1" applyFont="1" applyFill="1" applyBorder="1" applyAlignment="1" applyProtection="1">
      <alignment horizontal="center" vertical="center" wrapText="1"/>
      <protection locked="0"/>
    </xf>
    <xf numFmtId="0" fontId="27" fillId="0" borderId="5" xfId="0" applyFont="1" applyBorder="1" applyAlignment="1" applyProtection="1">
      <alignment horizontal="center" wrapText="1"/>
      <protection locked="0"/>
    </xf>
    <xf numFmtId="0" fontId="27" fillId="12" borderId="5" xfId="0" applyFont="1" applyFill="1" applyBorder="1" applyAlignment="1" applyProtection="1">
      <alignment vertical="center" wrapText="1"/>
      <protection locked="0"/>
    </xf>
    <xf numFmtId="1" fontId="27" fillId="12" borderId="5" xfId="2" applyNumberFormat="1" applyFont="1" applyFill="1" applyBorder="1" applyAlignment="1" applyProtection="1">
      <alignment horizontal="center" vertical="center" wrapText="1"/>
      <protection locked="0"/>
    </xf>
    <xf numFmtId="0" fontId="27" fillId="12" borderId="5" xfId="0" applyFont="1" applyFill="1" applyBorder="1" applyAlignment="1" applyProtection="1">
      <alignment horizontal="center" vertical="center"/>
      <protection locked="0"/>
    </xf>
    <xf numFmtId="0" fontId="27" fillId="12" borderId="5" xfId="0" applyFont="1" applyFill="1" applyBorder="1" applyAlignment="1" applyProtection="1">
      <alignment horizontal="left" vertical="center" wrapText="1"/>
      <protection locked="0"/>
    </xf>
    <xf numFmtId="9" fontId="28" fillId="12" borderId="5" xfId="2" applyFont="1" applyFill="1" applyBorder="1" applyAlignment="1" applyProtection="1">
      <alignment horizontal="center" vertical="center" wrapText="1"/>
      <protection locked="0"/>
    </xf>
    <xf numFmtId="1" fontId="27" fillId="12" borderId="5" xfId="0" applyNumberFormat="1" applyFont="1" applyFill="1" applyBorder="1" applyAlignment="1" applyProtection="1">
      <alignment horizontal="center" vertical="center" wrapText="1"/>
      <protection locked="0"/>
    </xf>
    <xf numFmtId="9" fontId="27" fillId="12" borderId="5" xfId="2" applyFont="1" applyFill="1" applyBorder="1" applyAlignment="1" applyProtection="1">
      <alignment horizontal="center" vertical="center" wrapText="1"/>
      <protection locked="0"/>
    </xf>
    <xf numFmtId="9" fontId="27" fillId="12" borderId="5" xfId="0" applyNumberFormat="1" applyFont="1" applyFill="1" applyBorder="1" applyAlignment="1" applyProtection="1">
      <alignment horizontal="center" vertical="center" wrapText="1"/>
      <protection locked="0"/>
    </xf>
    <xf numFmtId="0" fontId="11" fillId="0" borderId="5" xfId="0" applyFont="1" applyBorder="1" applyAlignment="1">
      <alignment wrapText="1"/>
    </xf>
    <xf numFmtId="0" fontId="29" fillId="0" borderId="5" xfId="0" applyFont="1" applyBorder="1"/>
    <xf numFmtId="0" fontId="21" fillId="0" borderId="5" xfId="0" applyFont="1" applyBorder="1" applyAlignment="1">
      <alignment wrapText="1"/>
    </xf>
    <xf numFmtId="0" fontId="30" fillId="0" borderId="5" xfId="0" applyFont="1" applyBorder="1"/>
    <xf numFmtId="9" fontId="12" fillId="0" borderId="5" xfId="0" applyNumberFormat="1" applyFont="1" applyBorder="1" applyAlignment="1">
      <alignment wrapText="1"/>
    </xf>
    <xf numFmtId="0" fontId="12" fillId="0" borderId="5" xfId="0" applyFont="1" applyBorder="1" applyAlignment="1">
      <alignment wrapText="1"/>
    </xf>
    <xf numFmtId="9" fontId="11" fillId="0" borderId="5" xfId="0" applyNumberFormat="1" applyFont="1" applyBorder="1" applyAlignment="1">
      <alignment wrapText="1"/>
    </xf>
    <xf numFmtId="1" fontId="10" fillId="0" borderId="5" xfId="2" applyNumberFormat="1" applyFont="1" applyFill="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21" fillId="0" borderId="5" xfId="0" applyFont="1" applyBorder="1" applyAlignment="1" applyProtection="1">
      <alignment horizontal="justify" vertical="center" wrapText="1"/>
      <protection locked="0"/>
    </xf>
    <xf numFmtId="0" fontId="10" fillId="0" borderId="5" xfId="0" applyFont="1" applyBorder="1" applyAlignment="1" applyProtection="1">
      <alignment horizontal="left" vertical="top" wrapText="1"/>
      <protection locked="0"/>
    </xf>
    <xf numFmtId="9" fontId="10" fillId="0" borderId="5" xfId="2" applyFont="1" applyFill="1" applyBorder="1" applyAlignment="1" applyProtection="1">
      <alignment horizontal="center" vertical="center" wrapText="1"/>
      <protection locked="0"/>
    </xf>
    <xf numFmtId="0" fontId="7" fillId="3" borderId="3" xfId="3" applyFont="1" applyFill="1" applyBorder="1" applyAlignment="1">
      <alignment vertical="center" wrapText="1"/>
    </xf>
    <xf numFmtId="0" fontId="19" fillId="0" borderId="3" xfId="3" applyFont="1" applyBorder="1" applyAlignment="1">
      <alignment vertical="center" wrapText="1"/>
    </xf>
    <xf numFmtId="9" fontId="8" fillId="0" borderId="3" xfId="3" applyNumberFormat="1" applyFont="1" applyBorder="1" applyAlignment="1">
      <alignment horizontal="center" vertical="center" wrapText="1"/>
    </xf>
    <xf numFmtId="0" fontId="22" fillId="0" borderId="3" xfId="0" applyFont="1" applyBorder="1"/>
    <xf numFmtId="0" fontId="3" fillId="3" borderId="4" xfId="0" applyFont="1" applyFill="1" applyBorder="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165" fontId="2" fillId="2" borderId="4" xfId="1" applyNumberFormat="1" applyFont="1" applyFill="1" applyBorder="1" applyAlignment="1">
      <alignment vertical="center"/>
    </xf>
    <xf numFmtId="165" fontId="2" fillId="2" borderId="4" xfId="1" applyNumberFormat="1" applyFont="1" applyFill="1" applyBorder="1" applyAlignment="1">
      <alignment horizontal="center" vertical="center"/>
    </xf>
    <xf numFmtId="165" fontId="2" fillId="2" borderId="4" xfId="1" applyNumberFormat="1" applyFont="1" applyFill="1" applyBorder="1" applyAlignment="1">
      <alignment horizontal="left" vertical="center"/>
    </xf>
    <xf numFmtId="0" fontId="31" fillId="14" borderId="0" xfId="0" applyFont="1" applyFill="1" applyAlignment="1">
      <alignment horizontal="center" vertical="center" wrapText="1"/>
    </xf>
    <xf numFmtId="0" fontId="34" fillId="0" borderId="0" xfId="0" applyFont="1" applyAlignment="1">
      <alignment horizontal="center" vertical="center"/>
    </xf>
    <xf numFmtId="0" fontId="34" fillId="0" borderId="0" xfId="0" applyFont="1"/>
    <xf numFmtId="0" fontId="35" fillId="0" borderId="0" xfId="0" applyFont="1"/>
    <xf numFmtId="0" fontId="31" fillId="14" borderId="18" xfId="0" applyFont="1" applyFill="1" applyBorder="1" applyAlignment="1">
      <alignment horizontal="center" vertical="center"/>
    </xf>
    <xf numFmtId="0" fontId="31" fillId="14" borderId="19" xfId="0" applyFont="1" applyFill="1" applyBorder="1" applyAlignment="1">
      <alignment horizontal="center" vertical="center" wrapText="1"/>
    </xf>
    <xf numFmtId="0" fontId="31" fillId="14" borderId="16" xfId="0" applyFont="1" applyFill="1" applyBorder="1" applyAlignment="1">
      <alignment horizontal="center" vertical="center" wrapText="1"/>
    </xf>
    <xf numFmtId="0" fontId="31" fillId="14" borderId="17" xfId="0" applyFont="1" applyFill="1" applyBorder="1" applyAlignment="1">
      <alignment horizontal="center" vertical="center" wrapText="1"/>
    </xf>
    <xf numFmtId="0" fontId="32" fillId="17" borderId="25" xfId="0" applyFont="1" applyFill="1" applyBorder="1" applyAlignment="1">
      <alignment horizontal="center" vertical="center" wrapText="1"/>
    </xf>
    <xf numFmtId="0" fontId="34" fillId="0" borderId="1" xfId="0" applyFont="1" applyBorder="1" applyAlignment="1">
      <alignment horizontal="center" vertical="center"/>
    </xf>
    <xf numFmtId="0" fontId="38" fillId="20" borderId="1" xfId="0" applyFont="1" applyFill="1" applyBorder="1" applyAlignment="1">
      <alignment horizontal="center" vertical="center" wrapText="1"/>
    </xf>
    <xf numFmtId="0" fontId="32" fillId="0" borderId="26" xfId="0" applyFont="1" applyBorder="1"/>
    <xf numFmtId="0" fontId="32" fillId="0" borderId="25" xfId="0" applyFont="1" applyBorder="1"/>
    <xf numFmtId="0" fontId="38" fillId="17" borderId="25"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18" borderId="5" xfId="0" applyFont="1" applyFill="1" applyBorder="1" applyAlignment="1">
      <alignment horizontal="left" vertical="center" wrapText="1"/>
    </xf>
    <xf numFmtId="0" fontId="34" fillId="0" borderId="5" xfId="0" applyFont="1" applyBorder="1" applyAlignment="1">
      <alignment horizontal="center" vertical="center"/>
    </xf>
    <xf numFmtId="0" fontId="37" fillId="0" borderId="5" xfId="0" applyFont="1" applyBorder="1" applyAlignment="1">
      <alignment horizontal="center" vertical="center" wrapText="1"/>
    </xf>
    <xf numFmtId="0" fontId="34" fillId="12" borderId="5" xfId="0" applyFont="1" applyFill="1" applyBorder="1" applyAlignment="1">
      <alignment horizontal="center" vertical="center"/>
    </xf>
    <xf numFmtId="0" fontId="34" fillId="0" borderId="31" xfId="0" applyFont="1" applyBorder="1" applyAlignment="1">
      <alignment horizontal="center" vertical="center"/>
    </xf>
    <xf numFmtId="0" fontId="34" fillId="21" borderId="1" xfId="0" applyFont="1" applyFill="1" applyBorder="1" applyAlignment="1">
      <alignment horizontal="center" vertical="center"/>
    </xf>
    <xf numFmtId="0" fontId="32" fillId="23" borderId="3" xfId="0" applyFont="1" applyFill="1" applyBorder="1"/>
    <xf numFmtId="0" fontId="32" fillId="23" borderId="1" xfId="0" applyFont="1" applyFill="1" applyBorder="1"/>
    <xf numFmtId="9" fontId="34" fillId="22" borderId="26" xfId="0" applyNumberFormat="1" applyFont="1" applyFill="1" applyBorder="1" applyAlignment="1">
      <alignment horizontal="center" vertical="center"/>
    </xf>
    <xf numFmtId="9" fontId="34" fillId="22" borderId="20" xfId="0" applyNumberFormat="1" applyFont="1" applyFill="1" applyBorder="1" applyAlignment="1">
      <alignment horizontal="center" vertical="center"/>
    </xf>
    <xf numFmtId="0" fontId="34" fillId="24" borderId="5" xfId="0" applyFont="1" applyFill="1" applyBorder="1" applyAlignment="1">
      <alignment horizontal="center" vertical="center"/>
    </xf>
    <xf numFmtId="0" fontId="37" fillId="0" borderId="31" xfId="0" applyFont="1" applyBorder="1" applyAlignment="1">
      <alignment horizontal="center" vertical="center" wrapText="1"/>
    </xf>
    <xf numFmtId="0" fontId="32" fillId="8" borderId="26" xfId="0" applyFont="1" applyFill="1" applyBorder="1"/>
    <xf numFmtId="0" fontId="32" fillId="8" borderId="20" xfId="0" applyFont="1" applyFill="1" applyBorder="1"/>
    <xf numFmtId="0" fontId="34" fillId="0" borderId="32" xfId="0" applyFont="1" applyBorder="1" applyAlignment="1">
      <alignment horizontal="center" vertical="center"/>
    </xf>
    <xf numFmtId="0" fontId="37" fillId="0" borderId="32"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4" xfId="0" applyFont="1" applyBorder="1" applyAlignment="1">
      <alignment horizontal="center" vertical="center" wrapText="1"/>
    </xf>
    <xf numFmtId="0" fontId="37" fillId="18" borderId="31" xfId="0" applyFont="1" applyFill="1" applyBorder="1" applyAlignment="1">
      <alignment horizontal="left" vertical="center" wrapText="1"/>
    </xf>
    <xf numFmtId="0" fontId="32" fillId="23" borderId="0" xfId="0" applyFont="1" applyFill="1"/>
    <xf numFmtId="0" fontId="32" fillId="8" borderId="0" xfId="0" applyFont="1" applyFill="1"/>
    <xf numFmtId="0" fontId="34" fillId="16" borderId="34" xfId="0" applyFont="1" applyFill="1" applyBorder="1" applyAlignment="1">
      <alignment horizontal="center" vertical="center" wrapText="1"/>
    </xf>
    <xf numFmtId="0" fontId="34" fillId="16" borderId="3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32" xfId="0" applyFont="1" applyFill="1" applyBorder="1" applyAlignment="1">
      <alignment horizontal="center" vertical="center" wrapText="1"/>
    </xf>
    <xf numFmtId="0" fontId="34" fillId="16" borderId="30" xfId="0" applyFont="1" applyFill="1" applyBorder="1" applyAlignment="1">
      <alignment horizontal="center" vertical="center" wrapText="1"/>
    </xf>
    <xf numFmtId="0" fontId="34" fillId="16" borderId="4" xfId="0" applyFont="1" applyFill="1" applyBorder="1" applyAlignment="1">
      <alignment horizontal="center" vertical="center" wrapText="1"/>
    </xf>
    <xf numFmtId="0" fontId="32" fillId="0" borderId="0" xfId="0" applyFont="1"/>
    <xf numFmtId="0" fontId="37" fillId="0" borderId="1" xfId="0" applyFont="1" applyBorder="1" applyAlignment="1">
      <alignment vertical="center"/>
    </xf>
    <xf numFmtId="0" fontId="37" fillId="0" borderId="1" xfId="0" applyFont="1" applyBorder="1" applyAlignment="1">
      <alignment vertical="center" wrapText="1"/>
    </xf>
    <xf numFmtId="0" fontId="34" fillId="25" borderId="34" xfId="0" applyFont="1" applyFill="1" applyBorder="1" applyAlignment="1">
      <alignment horizontal="center" vertical="center"/>
    </xf>
    <xf numFmtId="0" fontId="34" fillId="0" borderId="0" xfId="0" applyFont="1" applyAlignment="1">
      <alignment vertical="center"/>
    </xf>
    <xf numFmtId="0" fontId="36" fillId="0" borderId="0" xfId="0" applyFont="1" applyAlignment="1">
      <alignment horizontal="center" vertical="center"/>
    </xf>
    <xf numFmtId="0" fontId="34" fillId="26" borderId="5" xfId="0" applyFont="1" applyFill="1" applyBorder="1" applyAlignment="1">
      <alignment horizontal="center"/>
    </xf>
    <xf numFmtId="0" fontId="34" fillId="27" borderId="5" xfId="0" applyFont="1" applyFill="1" applyBorder="1" applyAlignment="1">
      <alignment horizontal="center"/>
    </xf>
    <xf numFmtId="9" fontId="34" fillId="0" borderId="0" xfId="0" applyNumberFormat="1" applyFont="1"/>
    <xf numFmtId="16" fontId="34" fillId="0" borderId="5" xfId="0" applyNumberFormat="1" applyFont="1" applyBorder="1" applyAlignment="1">
      <alignment horizontal="center"/>
    </xf>
    <xf numFmtId="0" fontId="34" fillId="0" borderId="25" xfId="0" applyFont="1" applyBorder="1"/>
    <xf numFmtId="0" fontId="37" fillId="0" borderId="0" xfId="0" applyFont="1" applyAlignment="1">
      <alignment vertical="center" wrapText="1"/>
    </xf>
    <xf numFmtId="0" fontId="34" fillId="30" borderId="0" xfId="0" applyFont="1" applyFill="1" applyAlignment="1">
      <alignment vertical="top" wrapText="1"/>
    </xf>
    <xf numFmtId="0" fontId="34" fillId="24" borderId="0" xfId="0" applyFont="1" applyFill="1" applyAlignment="1">
      <alignment vertical="top" wrapText="1"/>
    </xf>
    <xf numFmtId="0" fontId="34" fillId="30" borderId="0" xfId="0" applyFont="1" applyFill="1"/>
    <xf numFmtId="0" fontId="34" fillId="30" borderId="0" xfId="0" applyFont="1" applyFill="1" applyAlignment="1">
      <alignment horizontal="center" vertical="center"/>
    </xf>
    <xf numFmtId="9" fontId="34" fillId="30" borderId="0" xfId="0" applyNumberFormat="1" applyFont="1" applyFill="1"/>
    <xf numFmtId="0" fontId="34" fillId="24" borderId="0" xfId="0" applyFont="1" applyFill="1"/>
    <xf numFmtId="0" fontId="40" fillId="14" borderId="1" xfId="0" applyFont="1" applyFill="1" applyBorder="1" applyAlignment="1">
      <alignment horizontal="center" vertical="center" wrapText="1"/>
    </xf>
    <xf numFmtId="0" fontId="41" fillId="32" borderId="1" xfId="0" applyFont="1" applyFill="1" applyBorder="1" applyAlignment="1">
      <alignment horizontal="left" vertical="center" wrapText="1"/>
    </xf>
    <xf numFmtId="0" fontId="41" fillId="25" borderId="1" xfId="0" applyFont="1" applyFill="1" applyBorder="1" applyAlignment="1">
      <alignment horizontal="center" vertical="center"/>
    </xf>
    <xf numFmtId="0" fontId="41" fillId="0" borderId="1" xfId="0" applyFont="1" applyBorder="1" applyAlignment="1">
      <alignment horizontal="center" vertical="center"/>
    </xf>
    <xf numFmtId="0" fontId="41" fillId="33" borderId="1" xfId="0" applyFont="1" applyFill="1" applyBorder="1" applyAlignment="1">
      <alignment horizontal="left" vertical="center" wrapText="1"/>
    </xf>
    <xf numFmtId="0" fontId="41" fillId="0" borderId="1" xfId="0" applyFont="1" applyBorder="1"/>
    <xf numFmtId="0" fontId="41" fillId="34" borderId="1" xfId="0" applyFont="1" applyFill="1" applyBorder="1" applyAlignment="1">
      <alignment horizontal="center" vertical="center"/>
    </xf>
    <xf numFmtId="0" fontId="41" fillId="34" borderId="1" xfId="0" applyFont="1" applyFill="1" applyBorder="1" applyAlignment="1">
      <alignment horizontal="center" vertical="center" wrapText="1"/>
    </xf>
    <xf numFmtId="0" fontId="41" fillId="16" borderId="34" xfId="0" applyFont="1" applyFill="1" applyBorder="1" applyAlignment="1">
      <alignment horizontal="center" vertical="center" wrapText="1"/>
    </xf>
    <xf numFmtId="0" fontId="41" fillId="16" borderId="5" xfId="0" applyFont="1" applyFill="1" applyBorder="1" applyAlignment="1">
      <alignment horizontal="center" vertical="center" wrapText="1"/>
    </xf>
    <xf numFmtId="9" fontId="42" fillId="28" borderId="5" xfId="0" applyNumberFormat="1" applyFont="1" applyFill="1" applyBorder="1" applyAlignment="1">
      <alignment horizontal="center" vertical="center" wrapText="1"/>
    </xf>
    <xf numFmtId="9" fontId="40" fillId="35" borderId="5" xfId="0" applyNumberFormat="1" applyFont="1" applyFill="1" applyBorder="1" applyAlignment="1">
      <alignment horizontal="center" vertical="center" wrapText="1"/>
    </xf>
    <xf numFmtId="0" fontId="40" fillId="35" borderId="0" xfId="0" applyFont="1" applyFill="1" applyAlignment="1">
      <alignment horizontal="center" vertical="center" wrapText="1"/>
    </xf>
    <xf numFmtId="0" fontId="41" fillId="25" borderId="34" xfId="0" applyFont="1" applyFill="1" applyBorder="1" applyAlignment="1">
      <alignment horizontal="center" vertical="center"/>
    </xf>
    <xf numFmtId="0" fontId="41" fillId="0" borderId="0" xfId="0" applyFont="1"/>
    <xf numFmtId="0" fontId="41" fillId="0" borderId="0" xfId="0" applyFont="1" applyAlignment="1">
      <alignment vertical="center"/>
    </xf>
    <xf numFmtId="0" fontId="43" fillId="0" borderId="0" xfId="0" applyFont="1"/>
    <xf numFmtId="0" fontId="42" fillId="0" borderId="0" xfId="0" applyFont="1" applyAlignment="1">
      <alignment horizontal="center" vertical="center"/>
    </xf>
    <xf numFmtId="0" fontId="41" fillId="26" borderId="5" xfId="0" applyFont="1" applyFill="1" applyBorder="1" applyAlignment="1">
      <alignment horizontal="center"/>
    </xf>
    <xf numFmtId="0" fontId="41" fillId="27" borderId="5" xfId="0" applyFont="1" applyFill="1" applyBorder="1" applyAlignment="1">
      <alignment horizontal="center"/>
    </xf>
    <xf numFmtId="0" fontId="41" fillId="0" borderId="5" xfId="0" applyFont="1" applyBorder="1" applyAlignment="1">
      <alignment horizontal="center"/>
    </xf>
    <xf numFmtId="0" fontId="41" fillId="0" borderId="0" xfId="0" applyFont="1" applyAlignment="1">
      <alignment horizontal="center"/>
    </xf>
    <xf numFmtId="0" fontId="41" fillId="0" borderId="25" xfId="0" applyFont="1" applyBorder="1"/>
    <xf numFmtId="0" fontId="41" fillId="0" borderId="0" xfId="0" applyFont="1" applyAlignment="1">
      <alignment vertical="center" wrapText="1"/>
    </xf>
    <xf numFmtId="0" fontId="41" fillId="36" borderId="0" xfId="0" applyFont="1" applyFill="1" applyAlignment="1">
      <alignment vertical="top" wrapText="1"/>
    </xf>
    <xf numFmtId="0" fontId="41" fillId="36" borderId="0" xfId="0" applyFont="1" applyFill="1"/>
    <xf numFmtId="0" fontId="40" fillId="14" borderId="2" xfId="0" applyFont="1" applyFill="1" applyBorder="1" applyAlignment="1">
      <alignment vertical="center" wrapText="1"/>
    </xf>
    <xf numFmtId="0" fontId="44" fillId="15" borderId="56" xfId="0" applyFont="1" applyFill="1" applyBorder="1"/>
    <xf numFmtId="0" fontId="44" fillId="15" borderId="3" xfId="0" applyFont="1" applyFill="1" applyBorder="1"/>
    <xf numFmtId="0" fontId="31" fillId="14" borderId="2" xfId="0" applyFont="1" applyFill="1" applyBorder="1" applyAlignment="1">
      <alignment horizontal="center" vertical="center" wrapText="1"/>
    </xf>
    <xf numFmtId="0" fontId="37" fillId="32" borderId="34" xfId="0" applyFont="1" applyFill="1" applyBorder="1" applyAlignment="1">
      <alignment horizontal="left" vertical="center" wrapText="1"/>
    </xf>
    <xf numFmtId="0" fontId="37" fillId="25" borderId="34" xfId="0" applyFont="1" applyFill="1" applyBorder="1" applyAlignment="1">
      <alignment horizontal="center" vertical="center"/>
    </xf>
    <xf numFmtId="0" fontId="37" fillId="0" borderId="34" xfId="0" applyFont="1" applyBorder="1" applyAlignment="1">
      <alignment horizontal="center" vertical="center"/>
    </xf>
    <xf numFmtId="0" fontId="37" fillId="0" borderId="0" xfId="0" applyFont="1"/>
    <xf numFmtId="0" fontId="37" fillId="33" borderId="5" xfId="0" applyFont="1" applyFill="1" applyBorder="1" applyAlignment="1">
      <alignment horizontal="left" vertical="center" wrapText="1"/>
    </xf>
    <xf numFmtId="0" fontId="37" fillId="0" borderId="5" xfId="0" applyFont="1" applyBorder="1" applyAlignment="1">
      <alignment horizontal="center" vertical="center"/>
    </xf>
    <xf numFmtId="0" fontId="37" fillId="0" borderId="5" xfId="0" applyFont="1" applyBorder="1"/>
    <xf numFmtId="0" fontId="37" fillId="32" borderId="8" xfId="0" applyFont="1" applyFill="1" applyBorder="1" applyAlignment="1">
      <alignment horizontal="left" vertical="center" wrapText="1"/>
    </xf>
    <xf numFmtId="0" fontId="37" fillId="25" borderId="5" xfId="0" applyFont="1" applyFill="1" applyBorder="1" applyAlignment="1">
      <alignment horizontal="center" vertical="center"/>
    </xf>
    <xf numFmtId="0" fontId="37" fillId="33" borderId="8" xfId="0" applyFont="1" applyFill="1" applyBorder="1" applyAlignment="1">
      <alignment horizontal="left" vertical="center" wrapText="1"/>
    </xf>
    <xf numFmtId="0" fontId="37" fillId="16" borderId="5" xfId="0" applyFont="1" applyFill="1" applyBorder="1" applyAlignment="1">
      <alignment horizontal="center" vertical="center" wrapText="1"/>
    </xf>
    <xf numFmtId="9" fontId="33" fillId="28" borderId="5" xfId="0" applyNumberFormat="1" applyFont="1" applyFill="1" applyBorder="1" applyAlignment="1">
      <alignment horizontal="center" vertical="center" wrapText="1"/>
    </xf>
    <xf numFmtId="9" fontId="31" fillId="35" borderId="32" xfId="0" applyNumberFormat="1" applyFont="1" applyFill="1" applyBorder="1" applyAlignment="1">
      <alignment horizontal="center" vertical="center" wrapText="1"/>
    </xf>
    <xf numFmtId="9" fontId="31" fillId="35" borderId="5" xfId="0" applyNumberFormat="1" applyFont="1" applyFill="1" applyBorder="1" applyAlignment="1">
      <alignment horizontal="center" vertical="center" wrapText="1"/>
    </xf>
    <xf numFmtId="0" fontId="41" fillId="25" borderId="5" xfId="0" applyFont="1" applyFill="1" applyBorder="1" applyAlignment="1">
      <alignment horizontal="center" vertical="center"/>
    </xf>
    <xf numFmtId="0" fontId="31" fillId="37" borderId="11" xfId="0" applyFont="1" applyFill="1" applyBorder="1"/>
    <xf numFmtId="0" fontId="31" fillId="37" borderId="55" xfId="0" applyFont="1" applyFill="1" applyBorder="1"/>
    <xf numFmtId="0" fontId="31" fillId="37" borderId="0" xfId="0" applyFont="1" applyFill="1"/>
    <xf numFmtId="0" fontId="31" fillId="37" borderId="6" xfId="0" applyFont="1" applyFill="1" applyBorder="1"/>
    <xf numFmtId="0" fontId="31" fillId="37" borderId="9" xfId="0" applyFont="1" applyFill="1" applyBorder="1"/>
    <xf numFmtId="0" fontId="31" fillId="37" borderId="10" xfId="0" applyFont="1" applyFill="1" applyBorder="1"/>
    <xf numFmtId="0" fontId="31" fillId="37" borderId="9" xfId="0" applyFont="1" applyFill="1" applyBorder="1" applyAlignment="1">
      <alignment horizontal="center" vertical="center" wrapText="1"/>
    </xf>
    <xf numFmtId="0" fontId="31" fillId="37" borderId="9" xfId="0" applyFont="1" applyFill="1" applyBorder="1" applyAlignment="1">
      <alignment wrapText="1"/>
    </xf>
    <xf numFmtId="14" fontId="31" fillId="37" borderId="9" xfId="0" applyNumberFormat="1" applyFont="1" applyFill="1" applyBorder="1" applyAlignment="1">
      <alignment horizontal="center" vertical="center" wrapText="1"/>
    </xf>
    <xf numFmtId="0" fontId="31" fillId="37" borderId="10" xfId="0" applyFont="1" applyFill="1" applyBorder="1" applyAlignment="1">
      <alignment wrapText="1"/>
    </xf>
    <xf numFmtId="0" fontId="31" fillId="37" borderId="5" xfId="0" applyFont="1" applyFill="1" applyBorder="1" applyAlignment="1">
      <alignment horizontal="center" vertical="center"/>
    </xf>
    <xf numFmtId="0" fontId="31" fillId="37" borderId="8" xfId="0" applyFont="1" applyFill="1" applyBorder="1" applyAlignment="1">
      <alignment horizontal="center" vertical="center" wrapText="1"/>
    </xf>
    <xf numFmtId="0" fontId="31" fillId="37" borderId="33" xfId="0" applyFont="1" applyFill="1" applyBorder="1" applyAlignment="1">
      <alignment horizontal="center" vertical="center" wrapText="1"/>
    </xf>
    <xf numFmtId="0" fontId="31" fillId="37" borderId="26" xfId="0" applyFont="1" applyFill="1" applyBorder="1" applyAlignment="1">
      <alignment horizontal="center" vertical="center" wrapText="1"/>
    </xf>
    <xf numFmtId="0" fontId="33" fillId="39" borderId="7" xfId="0" applyFont="1" applyFill="1" applyBorder="1" applyAlignment="1">
      <alignment horizontal="center" vertical="center" wrapText="1"/>
    </xf>
    <xf numFmtId="0" fontId="33" fillId="12" borderId="68" xfId="0" applyFont="1" applyFill="1" applyBorder="1" applyAlignment="1">
      <alignment wrapText="1"/>
    </xf>
    <xf numFmtId="0" fontId="33" fillId="12" borderId="69" xfId="0" applyFont="1" applyFill="1" applyBorder="1"/>
    <xf numFmtId="0" fontId="33" fillId="12" borderId="70" xfId="0" applyFont="1" applyFill="1" applyBorder="1"/>
    <xf numFmtId="0" fontId="33" fillId="12" borderId="68" xfId="0" applyFont="1" applyFill="1" applyBorder="1"/>
    <xf numFmtId="0" fontId="33" fillId="12" borderId="62" xfId="0" applyFont="1" applyFill="1" applyBorder="1"/>
    <xf numFmtId="0" fontId="33" fillId="12" borderId="71" xfId="0" applyFont="1" applyFill="1" applyBorder="1"/>
    <xf numFmtId="0" fontId="33" fillId="12" borderId="33" xfId="0" applyFont="1" applyFill="1" applyBorder="1"/>
    <xf numFmtId="0" fontId="33" fillId="12" borderId="39" xfId="0" applyFont="1" applyFill="1" applyBorder="1"/>
    <xf numFmtId="0" fontId="33" fillId="12" borderId="72" xfId="0" applyFont="1" applyFill="1" applyBorder="1"/>
    <xf numFmtId="0" fontId="33" fillId="12" borderId="1" xfId="0" applyFont="1" applyFill="1" applyBorder="1"/>
    <xf numFmtId="0" fontId="33" fillId="12" borderId="73" xfId="0" applyFont="1" applyFill="1" applyBorder="1"/>
    <xf numFmtId="0" fontId="33" fillId="40" borderId="39" xfId="0" applyFont="1" applyFill="1" applyBorder="1" applyAlignment="1">
      <alignment horizontal="center" vertical="center" wrapText="1"/>
    </xf>
    <xf numFmtId="0" fontId="33" fillId="12" borderId="75" xfId="0" applyFont="1" applyFill="1" applyBorder="1" applyAlignment="1">
      <alignment wrapText="1"/>
    </xf>
    <xf numFmtId="0" fontId="33" fillId="12" borderId="5" xfId="0" applyFont="1" applyFill="1" applyBorder="1"/>
    <xf numFmtId="0" fontId="33" fillId="12" borderId="76" xfId="0" applyFont="1" applyFill="1" applyBorder="1"/>
    <xf numFmtId="0" fontId="33" fillId="12" borderId="77" xfId="0" applyFont="1" applyFill="1" applyBorder="1"/>
    <xf numFmtId="0" fontId="33" fillId="12" borderId="12" xfId="0" applyFont="1" applyFill="1" applyBorder="1"/>
    <xf numFmtId="0" fontId="33" fillId="12" borderId="78" xfId="0" applyFont="1" applyFill="1" applyBorder="1"/>
    <xf numFmtId="0" fontId="33" fillId="12" borderId="26" xfId="0" applyFont="1" applyFill="1" applyBorder="1"/>
    <xf numFmtId="0" fontId="33" fillId="12" borderId="0" xfId="0" applyFont="1" applyFill="1"/>
    <xf numFmtId="0" fontId="17" fillId="12" borderId="79" xfId="0" applyFont="1" applyFill="1" applyBorder="1"/>
    <xf numFmtId="0" fontId="17" fillId="12" borderId="5" xfId="0" applyFont="1" applyFill="1" applyBorder="1"/>
    <xf numFmtId="0" fontId="17" fillId="12" borderId="80" xfId="0" applyFont="1" applyFill="1" applyBorder="1"/>
    <xf numFmtId="0" fontId="17" fillId="12" borderId="56" xfId="0" applyFont="1" applyFill="1" applyBorder="1"/>
    <xf numFmtId="0" fontId="17" fillId="12" borderId="72" xfId="0" applyFont="1" applyFill="1" applyBorder="1"/>
    <xf numFmtId="0" fontId="17" fillId="12" borderId="1" xfId="0" applyFont="1" applyFill="1" applyBorder="1"/>
    <xf numFmtId="0" fontId="17" fillId="12" borderId="73" xfId="0" applyFont="1" applyFill="1" applyBorder="1"/>
    <xf numFmtId="0" fontId="17" fillId="12" borderId="81" xfId="0" applyFont="1" applyFill="1" applyBorder="1"/>
    <xf numFmtId="0" fontId="17" fillId="12" borderId="82" xfId="0" applyFont="1" applyFill="1" applyBorder="1"/>
    <xf numFmtId="0" fontId="17" fillId="12" borderId="46" xfId="0" applyFont="1" applyFill="1" applyBorder="1"/>
    <xf numFmtId="0" fontId="33" fillId="12" borderId="75" xfId="0" applyFont="1" applyFill="1" applyBorder="1"/>
    <xf numFmtId="0" fontId="45" fillId="12" borderId="5" xfId="0" applyFont="1" applyFill="1" applyBorder="1" applyAlignment="1">
      <alignment wrapText="1"/>
    </xf>
    <xf numFmtId="0" fontId="45" fillId="12" borderId="76" xfId="0" applyFont="1" applyFill="1" applyBorder="1" applyAlignment="1">
      <alignment wrapText="1"/>
    </xf>
    <xf numFmtId="0" fontId="33" fillId="12" borderId="39" xfId="0" applyFont="1" applyFill="1" applyBorder="1" applyAlignment="1">
      <alignment wrapText="1"/>
    </xf>
    <xf numFmtId="0" fontId="33" fillId="12" borderId="1" xfId="0" applyFont="1" applyFill="1" applyBorder="1" applyAlignment="1">
      <alignment wrapText="1"/>
    </xf>
    <xf numFmtId="0" fontId="33" fillId="12" borderId="73" xfId="0" applyFont="1" applyFill="1" applyBorder="1" applyAlignment="1">
      <alignment wrapText="1"/>
    </xf>
    <xf numFmtId="0" fontId="45" fillId="12" borderId="75" xfId="0" applyFont="1" applyFill="1" applyBorder="1" applyAlignment="1">
      <alignment wrapText="1"/>
    </xf>
    <xf numFmtId="0" fontId="45" fillId="12" borderId="39" xfId="0" applyFont="1" applyFill="1" applyBorder="1" applyAlignment="1">
      <alignment wrapText="1"/>
    </xf>
    <xf numFmtId="0" fontId="33" fillId="12" borderId="83" xfId="0" applyFont="1" applyFill="1" applyBorder="1"/>
    <xf numFmtId="0" fontId="33" fillId="12" borderId="76" xfId="0" applyFont="1" applyFill="1" applyBorder="1" applyAlignment="1">
      <alignment wrapText="1"/>
    </xf>
    <xf numFmtId="0" fontId="33" fillId="12" borderId="83" xfId="0" applyFont="1" applyFill="1" applyBorder="1" applyAlignment="1">
      <alignment wrapText="1"/>
    </xf>
    <xf numFmtId="0" fontId="45" fillId="12" borderId="33" xfId="0" applyFont="1" applyFill="1" applyBorder="1" applyAlignment="1">
      <alignment wrapText="1"/>
    </xf>
    <xf numFmtId="0" fontId="46" fillId="12" borderId="76" xfId="0" applyFont="1" applyFill="1" applyBorder="1" applyAlignment="1">
      <alignment wrapText="1"/>
    </xf>
    <xf numFmtId="0" fontId="46" fillId="12" borderId="76" xfId="0" applyFont="1" applyFill="1" applyBorder="1"/>
    <xf numFmtId="0" fontId="33" fillId="12" borderId="72" xfId="0" applyFont="1" applyFill="1" applyBorder="1" applyAlignment="1">
      <alignment wrapText="1"/>
    </xf>
    <xf numFmtId="0" fontId="33" fillId="12" borderId="84" xfId="0" applyFont="1" applyFill="1" applyBorder="1"/>
    <xf numFmtId="0" fontId="33" fillId="0" borderId="39" xfId="0" applyFont="1" applyBorder="1"/>
    <xf numFmtId="0" fontId="33" fillId="0" borderId="1" xfId="0" applyFont="1" applyBorder="1"/>
    <xf numFmtId="0" fontId="33" fillId="39" borderId="68" xfId="0" applyFont="1" applyFill="1" applyBorder="1" applyAlignment="1">
      <alignment wrapText="1"/>
    </xf>
    <xf numFmtId="0" fontId="33" fillId="0" borderId="1" xfId="0" applyFont="1" applyBorder="1" applyAlignment="1">
      <alignment wrapText="1"/>
    </xf>
    <xf numFmtId="0" fontId="33" fillId="12" borderId="86" xfId="0" applyFont="1" applyFill="1" applyBorder="1" applyAlignment="1">
      <alignment wrapText="1"/>
    </xf>
    <xf numFmtId="0" fontId="33" fillId="12" borderId="4" xfId="0" applyFont="1" applyFill="1" applyBorder="1"/>
    <xf numFmtId="0" fontId="33" fillId="0" borderId="39" xfId="0" applyFont="1" applyBorder="1" applyAlignment="1">
      <alignment wrapText="1"/>
    </xf>
    <xf numFmtId="0" fontId="33" fillId="12" borderId="79" xfId="0" applyFont="1" applyFill="1" applyBorder="1"/>
    <xf numFmtId="0" fontId="46" fillId="12" borderId="1" xfId="0" applyFont="1" applyFill="1" applyBorder="1" applyAlignment="1">
      <alignment wrapText="1"/>
    </xf>
    <xf numFmtId="0" fontId="33" fillId="12" borderId="37" xfId="0" applyFont="1" applyFill="1" applyBorder="1"/>
    <xf numFmtId="0" fontId="33" fillId="12" borderId="87" xfId="0" applyFont="1" applyFill="1" applyBorder="1"/>
    <xf numFmtId="0" fontId="46" fillId="12" borderId="61" xfId="0" applyFont="1" applyFill="1" applyBorder="1"/>
    <xf numFmtId="0" fontId="17" fillId="12" borderId="61" xfId="0" applyFont="1" applyFill="1" applyBorder="1"/>
    <xf numFmtId="0" fontId="17" fillId="12" borderId="37" xfId="0" applyFont="1" applyFill="1" applyBorder="1"/>
    <xf numFmtId="0" fontId="33" fillId="12" borderId="33" xfId="0" applyFont="1" applyFill="1" applyBorder="1" applyAlignment="1">
      <alignment wrapText="1"/>
    </xf>
    <xf numFmtId="0" fontId="33" fillId="0" borderId="34" xfId="0" applyFont="1" applyBorder="1"/>
    <xf numFmtId="0" fontId="33" fillId="0" borderId="5" xfId="0" applyFont="1" applyBorder="1"/>
    <xf numFmtId="0" fontId="0" fillId="0" borderId="73" xfId="0" applyBorder="1"/>
    <xf numFmtId="0" fontId="33" fillId="0" borderId="33" xfId="0" applyFont="1" applyBorder="1"/>
    <xf numFmtId="0" fontId="46" fillId="12" borderId="33" xfId="0" applyFont="1" applyFill="1" applyBorder="1" applyAlignment="1">
      <alignment wrapText="1"/>
    </xf>
    <xf numFmtId="0" fontId="45" fillId="12" borderId="76" xfId="0" applyFont="1" applyFill="1" applyBorder="1"/>
    <xf numFmtId="0" fontId="33" fillId="12" borderId="33" xfId="0" applyFont="1" applyFill="1" applyBorder="1" applyAlignment="1">
      <alignment horizontal="center" vertical="center"/>
    </xf>
    <xf numFmtId="0" fontId="33" fillId="12" borderId="83" xfId="0" applyFont="1" applyFill="1" applyBorder="1" applyAlignment="1">
      <alignment horizontal="center" vertical="center"/>
    </xf>
    <xf numFmtId="0" fontId="33" fillId="12" borderId="1" xfId="0" applyFont="1" applyFill="1" applyBorder="1" applyAlignment="1">
      <alignment horizontal="center" vertical="center"/>
    </xf>
    <xf numFmtId="0" fontId="33" fillId="12" borderId="73" xfId="0" applyFont="1" applyFill="1" applyBorder="1" applyAlignment="1">
      <alignment horizontal="center" vertical="center"/>
    </xf>
    <xf numFmtId="0" fontId="33" fillId="12" borderId="76" xfId="0" applyFont="1" applyFill="1" applyBorder="1" applyAlignment="1">
      <alignment horizontal="center" vertical="center"/>
    </xf>
    <xf numFmtId="0" fontId="33" fillId="0" borderId="33" xfId="0" applyFont="1" applyBorder="1" applyAlignment="1">
      <alignment horizontal="center" vertical="center"/>
    </xf>
    <xf numFmtId="0" fontId="33" fillId="0" borderId="7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73" xfId="0" applyFont="1" applyBorder="1" applyAlignment="1">
      <alignment horizontal="center" vertical="center"/>
    </xf>
    <xf numFmtId="0" fontId="33" fillId="0" borderId="83" xfId="0" applyFont="1" applyBorder="1" applyAlignment="1">
      <alignment horizontal="center" vertical="center"/>
    </xf>
    <xf numFmtId="0" fontId="33" fillId="0" borderId="76" xfId="0" applyFont="1" applyBorder="1" applyAlignment="1">
      <alignment horizontal="center" vertical="center"/>
    </xf>
    <xf numFmtId="0" fontId="33" fillId="0" borderId="33" xfId="0" applyFont="1" applyBorder="1" applyAlignment="1">
      <alignment horizontal="center" vertical="center" wrapText="1"/>
    </xf>
    <xf numFmtId="0" fontId="33" fillId="0" borderId="72" xfId="0" applyFont="1" applyBorder="1" applyAlignment="1">
      <alignment horizontal="center" vertical="center"/>
    </xf>
    <xf numFmtId="0" fontId="33" fillId="0" borderId="1" xfId="0" applyFont="1" applyBorder="1" applyAlignment="1">
      <alignment horizontal="center" vertical="center"/>
    </xf>
    <xf numFmtId="0" fontId="33" fillId="0" borderId="39" xfId="0" applyFont="1" applyBorder="1" applyAlignment="1">
      <alignment horizontal="center" vertical="center"/>
    </xf>
    <xf numFmtId="0" fontId="33" fillId="12" borderId="91" xfId="0" applyFont="1" applyFill="1" applyBorder="1"/>
    <xf numFmtId="0" fontId="33" fillId="12" borderId="92" xfId="0" applyFont="1" applyFill="1" applyBorder="1"/>
    <xf numFmtId="0" fontId="33" fillId="0" borderId="93" xfId="0" applyFont="1" applyBorder="1"/>
    <xf numFmtId="0" fontId="33" fillId="0" borderId="91" xfId="0" applyFont="1" applyBorder="1"/>
    <xf numFmtId="0" fontId="33" fillId="0" borderId="92" xfId="0" applyFont="1" applyBorder="1"/>
    <xf numFmtId="0" fontId="33" fillId="0" borderId="26" xfId="0" applyFont="1" applyBorder="1"/>
    <xf numFmtId="0" fontId="33" fillId="0" borderId="26" xfId="0" applyFont="1" applyBorder="1" applyAlignment="1">
      <alignment wrapText="1"/>
    </xf>
    <xf numFmtId="0" fontId="33" fillId="0" borderId="0" xfId="0" applyFont="1"/>
    <xf numFmtId="0" fontId="33" fillId="0" borderId="94" xfId="0" applyFont="1" applyBorder="1"/>
    <xf numFmtId="0" fontId="33" fillId="0" borderId="4" xfId="0" applyFont="1" applyBorder="1"/>
    <xf numFmtId="0" fontId="33" fillId="0" borderId="95" xfId="0" applyFont="1" applyBorder="1"/>
    <xf numFmtId="0" fontId="33" fillId="42" borderId="0" xfId="0" applyFont="1" applyFill="1" applyAlignment="1">
      <alignment horizontal="center" vertical="center"/>
    </xf>
    <xf numFmtId="0" fontId="31" fillId="37" borderId="25" xfId="0" applyFont="1" applyFill="1" applyBorder="1"/>
    <xf numFmtId="0" fontId="47" fillId="37" borderId="25" xfId="0" applyFont="1" applyFill="1" applyBorder="1"/>
    <xf numFmtId="0" fontId="33" fillId="36" borderId="68" xfId="0" applyFont="1" applyFill="1" applyBorder="1" applyAlignment="1">
      <alignment wrapText="1"/>
    </xf>
    <xf numFmtId="0" fontId="33" fillId="36" borderId="83" xfId="0" applyFont="1" applyFill="1" applyBorder="1" applyAlignment="1">
      <alignment wrapText="1"/>
    </xf>
    <xf numFmtId="0" fontId="33" fillId="36" borderId="91" xfId="0" applyFont="1" applyFill="1" applyBorder="1" applyAlignment="1">
      <alignment wrapText="1"/>
    </xf>
    <xf numFmtId="0" fontId="33" fillId="36" borderId="97" xfId="0" applyFont="1" applyFill="1" applyBorder="1" applyAlignment="1">
      <alignment wrapText="1"/>
    </xf>
    <xf numFmtId="0" fontId="33" fillId="36" borderId="98" xfId="0" applyFont="1" applyFill="1" applyBorder="1" applyAlignment="1">
      <alignment wrapText="1"/>
    </xf>
    <xf numFmtId="0" fontId="33" fillId="36" borderId="99" xfId="0" applyFont="1" applyFill="1" applyBorder="1" applyAlignment="1">
      <alignment wrapText="1"/>
    </xf>
    <xf numFmtId="0" fontId="33" fillId="36" borderId="100" xfId="0" applyFont="1" applyFill="1" applyBorder="1" applyAlignment="1">
      <alignment wrapText="1"/>
    </xf>
    <xf numFmtId="0" fontId="43" fillId="0" borderId="48" xfId="3" applyFont="1" applyBorder="1" applyAlignment="1">
      <alignment vertical="center" wrapText="1"/>
    </xf>
    <xf numFmtId="0" fontId="53" fillId="0" borderId="0" xfId="3" applyFont="1"/>
    <xf numFmtId="0" fontId="43" fillId="0" borderId="6" xfId="3" applyFont="1" applyBorder="1" applyAlignment="1">
      <alignment vertical="center" wrapText="1"/>
    </xf>
    <xf numFmtId="0" fontId="50" fillId="14" borderId="107" xfId="3" applyFont="1" applyFill="1" applyBorder="1" applyAlignment="1">
      <alignment horizontal="center" vertical="center"/>
    </xf>
    <xf numFmtId="0" fontId="40" fillId="14" borderId="5" xfId="3" applyFont="1" applyFill="1" applyBorder="1" applyAlignment="1">
      <alignment horizontal="center" vertical="center" wrapText="1"/>
    </xf>
    <xf numFmtId="0" fontId="50" fillId="14" borderId="108" xfId="3" applyFont="1" applyFill="1" applyBorder="1" applyAlignment="1">
      <alignment horizontal="center" vertical="center" wrapText="1"/>
    </xf>
    <xf numFmtId="0" fontId="50" fillId="14" borderId="20" xfId="3" applyFont="1" applyFill="1" applyBorder="1" applyAlignment="1">
      <alignment horizontal="center" vertical="center" wrapText="1"/>
    </xf>
    <xf numFmtId="0" fontId="50" fillId="14" borderId="109" xfId="3" applyFont="1" applyFill="1" applyBorder="1" applyAlignment="1">
      <alignment horizontal="center" vertical="center" wrapText="1"/>
    </xf>
    <xf numFmtId="0" fontId="50" fillId="14" borderId="16" xfId="3" applyFont="1" applyFill="1" applyBorder="1" applyAlignment="1">
      <alignment horizontal="center" vertical="center" wrapText="1"/>
    </xf>
    <xf numFmtId="0" fontId="43" fillId="44" borderId="5" xfId="3" applyFont="1" applyFill="1" applyBorder="1" applyAlignment="1">
      <alignment horizontal="left" vertical="center" wrapText="1"/>
    </xf>
    <xf numFmtId="0" fontId="53" fillId="36" borderId="34" xfId="3" applyFont="1" applyFill="1" applyBorder="1" applyAlignment="1">
      <alignment horizontal="center" vertical="center"/>
    </xf>
    <xf numFmtId="0" fontId="53" fillId="36" borderId="0" xfId="3" applyFont="1" applyFill="1"/>
    <xf numFmtId="0" fontId="57" fillId="36" borderId="34" xfId="3" applyFont="1" applyFill="1" applyBorder="1" applyAlignment="1">
      <alignment horizontal="center" vertical="center"/>
    </xf>
    <xf numFmtId="0" fontId="53" fillId="45" borderId="5" xfId="3" applyFont="1" applyFill="1" applyBorder="1" applyAlignment="1">
      <alignment horizontal="center" vertical="center"/>
    </xf>
    <xf numFmtId="0" fontId="43" fillId="36" borderId="5" xfId="3" applyFont="1" applyFill="1" applyBorder="1" applyAlignment="1">
      <alignment horizontal="center" vertical="center" wrapText="1"/>
    </xf>
    <xf numFmtId="0" fontId="43" fillId="36" borderId="110" xfId="3" applyFont="1" applyFill="1" applyBorder="1" applyAlignment="1">
      <alignment horizontal="center" vertical="center" wrapText="1"/>
    </xf>
    <xf numFmtId="0" fontId="53" fillId="45" borderId="5" xfId="3" applyFont="1" applyFill="1" applyBorder="1" applyAlignment="1">
      <alignment horizontal="left" vertical="center" wrapText="1"/>
    </xf>
    <xf numFmtId="0" fontId="53" fillId="45" borderId="34" xfId="3" applyFont="1" applyFill="1" applyBorder="1" applyAlignment="1">
      <alignment horizontal="center" vertical="center"/>
    </xf>
    <xf numFmtId="0" fontId="53" fillId="36" borderId="5" xfId="3" applyFont="1" applyFill="1" applyBorder="1" applyAlignment="1">
      <alignment horizontal="center" vertical="center"/>
    </xf>
    <xf numFmtId="0" fontId="51" fillId="45" borderId="5" xfId="3" applyFont="1" applyFill="1" applyBorder="1" applyAlignment="1">
      <alignment horizontal="left" vertical="center" wrapText="1"/>
    </xf>
    <xf numFmtId="9" fontId="53" fillId="36" borderId="5" xfId="3" applyNumberFormat="1" applyFont="1" applyFill="1" applyBorder="1" applyAlignment="1">
      <alignment horizontal="center" vertical="center"/>
    </xf>
    <xf numFmtId="9" fontId="53" fillId="36" borderId="110" xfId="3" applyNumberFormat="1" applyFont="1" applyFill="1" applyBorder="1" applyAlignment="1">
      <alignment horizontal="center" vertical="center"/>
    </xf>
    <xf numFmtId="0" fontId="43" fillId="36" borderId="34" xfId="3" applyFont="1" applyFill="1" applyBorder="1" applyAlignment="1">
      <alignment horizontal="center" vertical="center"/>
    </xf>
    <xf numFmtId="0" fontId="53" fillId="36" borderId="20" xfId="3" applyFont="1" applyFill="1" applyBorder="1" applyAlignment="1">
      <alignment horizontal="center" vertical="center"/>
    </xf>
    <xf numFmtId="0" fontId="53" fillId="36" borderId="28" xfId="3" applyFont="1" applyFill="1" applyBorder="1" applyAlignment="1">
      <alignment horizontal="center" vertical="center"/>
    </xf>
    <xf numFmtId="0" fontId="53" fillId="36" borderId="1" xfId="3" applyFont="1" applyFill="1" applyBorder="1" applyAlignment="1">
      <alignment horizontal="center" vertical="center"/>
    </xf>
    <xf numFmtId="0" fontId="53" fillId="36" borderId="33" xfId="3" applyFont="1" applyFill="1" applyBorder="1" applyAlignment="1">
      <alignment horizontal="center" vertical="center"/>
    </xf>
    <xf numFmtId="0" fontId="53" fillId="36" borderId="5" xfId="3" applyFont="1" applyFill="1" applyBorder="1"/>
    <xf numFmtId="0" fontId="53" fillId="36" borderId="110" xfId="3" applyFont="1" applyFill="1" applyBorder="1"/>
    <xf numFmtId="0" fontId="43" fillId="44" borderId="8" xfId="3" applyFont="1" applyFill="1" applyBorder="1" applyAlignment="1">
      <alignment horizontal="left" vertical="center" wrapText="1"/>
    </xf>
    <xf numFmtId="0" fontId="51" fillId="45" borderId="8" xfId="3" applyFont="1" applyFill="1" applyBorder="1" applyAlignment="1">
      <alignment horizontal="left" vertical="center" wrapText="1"/>
    </xf>
    <xf numFmtId="0" fontId="53" fillId="36" borderId="25" xfId="3" applyFont="1" applyFill="1" applyBorder="1" applyAlignment="1">
      <alignment horizontal="center" vertical="center"/>
    </xf>
    <xf numFmtId="0" fontId="0" fillId="0" borderId="4" xfId="0" applyBorder="1"/>
    <xf numFmtId="0" fontId="53" fillId="36" borderId="26" xfId="3" applyFont="1" applyFill="1" applyBorder="1" applyAlignment="1">
      <alignment horizontal="center" vertical="center"/>
    </xf>
    <xf numFmtId="0" fontId="0" fillId="12" borderId="1" xfId="0" applyFill="1" applyBorder="1" applyAlignment="1">
      <alignment horizontal="center" vertical="center"/>
    </xf>
    <xf numFmtId="0" fontId="57" fillId="36" borderId="33" xfId="3" applyFont="1" applyFill="1" applyBorder="1" applyAlignment="1">
      <alignment horizontal="center" vertical="center"/>
    </xf>
    <xf numFmtId="0" fontId="57" fillId="36" borderId="1" xfId="3" applyFont="1" applyFill="1" applyBorder="1" applyAlignment="1">
      <alignment horizontal="center" vertical="center"/>
    </xf>
    <xf numFmtId="0" fontId="53" fillId="36" borderId="1" xfId="3" applyFont="1" applyFill="1" applyBorder="1"/>
    <xf numFmtId="0" fontId="51" fillId="45" borderId="7" xfId="3" applyFont="1" applyFill="1" applyBorder="1" applyAlignment="1">
      <alignment horizontal="left" vertical="center" wrapText="1"/>
    </xf>
    <xf numFmtId="0" fontId="53" fillId="2" borderId="0" xfId="3" applyFont="1" applyFill="1"/>
    <xf numFmtId="0" fontId="40" fillId="37" borderId="25" xfId="3" applyFont="1" applyFill="1" applyBorder="1" applyAlignment="1">
      <alignment horizontal="center" vertical="center"/>
    </xf>
    <xf numFmtId="0" fontId="50" fillId="37" borderId="25" xfId="3" applyFont="1" applyFill="1" applyBorder="1" applyAlignment="1">
      <alignment horizontal="center" vertical="center"/>
    </xf>
    <xf numFmtId="0" fontId="53" fillId="30" borderId="34" xfId="3" applyFont="1" applyFill="1" applyBorder="1" applyAlignment="1">
      <alignment horizontal="center" vertical="center" wrapText="1"/>
    </xf>
    <xf numFmtId="0" fontId="53" fillId="0" borderId="33" xfId="3" applyFont="1" applyBorder="1"/>
    <xf numFmtId="0" fontId="53" fillId="0" borderId="34" xfId="3" applyFont="1" applyBorder="1"/>
    <xf numFmtId="0" fontId="53" fillId="30" borderId="5" xfId="3" applyFont="1" applyFill="1" applyBorder="1" applyAlignment="1">
      <alignment horizontal="center" vertical="center" wrapText="1"/>
    </xf>
    <xf numFmtId="0" fontId="53" fillId="30" borderId="31" xfId="3" applyFont="1" applyFill="1" applyBorder="1" applyAlignment="1">
      <alignment horizontal="center" vertical="center" wrapText="1"/>
    </xf>
    <xf numFmtId="0" fontId="53" fillId="30" borderId="1" xfId="3" applyFont="1" applyFill="1" applyBorder="1" applyAlignment="1">
      <alignment horizontal="center" vertical="center" wrapText="1"/>
    </xf>
    <xf numFmtId="0" fontId="53" fillId="0" borderId="8" xfId="3" applyFont="1" applyBorder="1"/>
    <xf numFmtId="0" fontId="53" fillId="0" borderId="5" xfId="3" applyFont="1" applyBorder="1" applyAlignment="1">
      <alignment horizontal="center" vertical="center"/>
    </xf>
    <xf numFmtId="0" fontId="53" fillId="0" borderId="5" xfId="3" applyFont="1" applyBorder="1"/>
    <xf numFmtId="9" fontId="53" fillId="30" borderId="5" xfId="3" applyNumberFormat="1" applyFont="1" applyFill="1" applyBorder="1" applyAlignment="1">
      <alignment horizontal="center" vertical="center" wrapText="1"/>
    </xf>
    <xf numFmtId="9" fontId="53" fillId="30" borderId="31" xfId="3" applyNumberFormat="1" applyFont="1" applyFill="1" applyBorder="1" applyAlignment="1">
      <alignment horizontal="center" vertical="center" wrapText="1"/>
    </xf>
    <xf numFmtId="9" fontId="53" fillId="30" borderId="1" xfId="3" applyNumberFormat="1" applyFont="1" applyFill="1" applyBorder="1" applyAlignment="1">
      <alignment horizontal="center" vertical="center" wrapText="1"/>
    </xf>
    <xf numFmtId="0" fontId="53" fillId="0" borderId="8" xfId="3" applyFont="1" applyBorder="1" applyAlignment="1">
      <alignment horizontal="center" vertical="center"/>
    </xf>
    <xf numFmtId="0" fontId="53" fillId="0" borderId="0" xfId="3" applyFont="1" applyAlignment="1">
      <alignment vertical="center"/>
    </xf>
    <xf numFmtId="0" fontId="59" fillId="0" borderId="0" xfId="3" applyFont="1" applyAlignment="1">
      <alignment horizontal="center" vertical="center"/>
    </xf>
    <xf numFmtId="0" fontId="53" fillId="0" borderId="0" xfId="3" applyFont="1" applyAlignment="1">
      <alignment horizontal="center" vertical="center"/>
    </xf>
    <xf numFmtId="9" fontId="53" fillId="0" borderId="0" xfId="2" applyFont="1"/>
    <xf numFmtId="9" fontId="53" fillId="0" borderId="0" xfId="3" applyNumberFormat="1" applyFont="1"/>
    <xf numFmtId="0" fontId="44" fillId="0" borderId="105" xfId="0" applyFont="1" applyBorder="1" applyAlignment="1">
      <alignment horizontal="center" vertical="center"/>
    </xf>
    <xf numFmtId="0" fontId="56" fillId="25" borderId="108" xfId="0" applyFont="1" applyFill="1" applyBorder="1" applyAlignment="1">
      <alignment horizontal="center" vertical="center"/>
    </xf>
    <xf numFmtId="0" fontId="53" fillId="0" borderId="0" xfId="3" applyFont="1" applyAlignment="1">
      <alignment horizontal="center" vertical="center" wrapText="1"/>
    </xf>
    <xf numFmtId="0" fontId="53" fillId="0" borderId="0" xfId="3" applyFont="1" applyAlignment="1">
      <alignment vertical="top" wrapText="1"/>
    </xf>
    <xf numFmtId="0" fontId="53" fillId="0" borderId="38" xfId="3" applyFont="1" applyBorder="1" applyAlignment="1">
      <alignment vertical="top" wrapText="1"/>
    </xf>
    <xf numFmtId="0" fontId="53" fillId="0" borderId="48" xfId="3" applyFont="1" applyBorder="1" applyAlignment="1">
      <alignment vertical="top" wrapText="1"/>
    </xf>
    <xf numFmtId="0" fontId="44" fillId="0" borderId="8" xfId="0" applyFont="1" applyBorder="1" applyAlignment="1">
      <alignment horizontal="center" vertical="center"/>
    </xf>
    <xf numFmtId="0" fontId="56" fillId="26" borderId="5" xfId="0" applyFont="1" applyFill="1" applyBorder="1" applyAlignment="1">
      <alignment horizontal="center" vertical="center"/>
    </xf>
    <xf numFmtId="0" fontId="53" fillId="0" borderId="6" xfId="3" applyFont="1" applyBorder="1" applyAlignment="1">
      <alignment vertical="top" wrapText="1"/>
    </xf>
    <xf numFmtId="0" fontId="56" fillId="27" borderId="5" xfId="0" applyFont="1" applyFill="1" applyBorder="1" applyAlignment="1">
      <alignment horizontal="center" vertical="center"/>
    </xf>
    <xf numFmtId="0" fontId="53" fillId="0" borderId="50" xfId="3" applyFont="1" applyBorder="1" applyAlignment="1">
      <alignment vertical="top" wrapText="1"/>
    </xf>
    <xf numFmtId="0" fontId="59" fillId="0" borderId="0" xfId="3" applyFont="1" applyAlignment="1">
      <alignment horizontal="center" vertical="center" wrapText="1"/>
    </xf>
    <xf numFmtId="0" fontId="53" fillId="0" borderId="49" xfId="3" applyFont="1" applyBorder="1" applyAlignment="1">
      <alignment vertical="top" wrapText="1"/>
    </xf>
    <xf numFmtId="0" fontId="59" fillId="0" borderId="9" xfId="3" applyFont="1" applyBorder="1" applyAlignment="1">
      <alignment horizontal="center" vertical="center" wrapText="1"/>
    </xf>
    <xf numFmtId="0" fontId="53" fillId="0" borderId="9" xfId="3" applyFont="1" applyBorder="1" applyAlignment="1">
      <alignment horizontal="center" vertical="center" wrapText="1"/>
    </xf>
    <xf numFmtId="0" fontId="53" fillId="0" borderId="9" xfId="3" applyFont="1" applyBorder="1" applyAlignment="1">
      <alignment vertical="top" wrapText="1"/>
    </xf>
    <xf numFmtId="0" fontId="53" fillId="0" borderId="10" xfId="3" applyFont="1" applyBorder="1" applyAlignment="1">
      <alignment vertical="top" wrapText="1"/>
    </xf>
    <xf numFmtId="0" fontId="62" fillId="0" borderId="0" xfId="0" applyFont="1" applyAlignment="1">
      <alignment horizontal="center" vertical="center"/>
    </xf>
    <xf numFmtId="0" fontId="0" fillId="0" borderId="0" xfId="0" applyAlignment="1">
      <alignment horizontal="left" vertical="center" wrapText="1"/>
    </xf>
    <xf numFmtId="0" fontId="0" fillId="0" borderId="6" xfId="0" applyBorder="1" applyAlignment="1">
      <alignment horizontal="center" vertical="center" wrapText="1"/>
    </xf>
    <xf numFmtId="0" fontId="65" fillId="0" borderId="0" xfId="0" applyFont="1" applyAlignment="1">
      <alignment horizontal="center" vertical="center" wrapText="1"/>
    </xf>
    <xf numFmtId="0" fontId="66" fillId="0" borderId="0" xfId="0" applyFont="1" applyAlignment="1">
      <alignment horizontal="left" vertical="center" wrapText="1"/>
    </xf>
    <xf numFmtId="0" fontId="66" fillId="0" borderId="0" xfId="0" applyFont="1" applyAlignment="1">
      <alignment horizontal="center" vertical="center"/>
    </xf>
    <xf numFmtId="0" fontId="0" fillId="0" borderId="0" xfId="0" applyAlignment="1">
      <alignment horizontal="center" vertical="center" wrapText="1"/>
    </xf>
    <xf numFmtId="0" fontId="69" fillId="28" borderId="117" xfId="0" applyFont="1" applyFill="1" applyBorder="1" applyAlignment="1">
      <alignment horizontal="center" vertical="center" wrapText="1"/>
    </xf>
    <xf numFmtId="0" fontId="69" fillId="47" borderId="116" xfId="0" applyFont="1" applyFill="1" applyBorder="1" applyAlignment="1">
      <alignment horizontal="center" vertical="center"/>
    </xf>
    <xf numFmtId="0" fontId="69" fillId="47" borderId="116" xfId="0" applyFont="1" applyFill="1" applyBorder="1" applyAlignment="1">
      <alignment horizontal="center" vertical="center" wrapText="1"/>
    </xf>
    <xf numFmtId="0" fontId="69" fillId="33" borderId="64" xfId="0" applyFont="1" applyFill="1" applyBorder="1" applyAlignment="1">
      <alignment horizontal="center" vertical="center"/>
    </xf>
    <xf numFmtId="0" fontId="69" fillId="0" borderId="64" xfId="0" applyFont="1" applyBorder="1" applyAlignment="1">
      <alignment horizontal="center" vertical="center"/>
    </xf>
    <xf numFmtId="0" fontId="69" fillId="0" borderId="65" xfId="0" applyFont="1" applyBorder="1" applyAlignment="1">
      <alignment horizontal="center" vertical="center"/>
    </xf>
    <xf numFmtId="0" fontId="69" fillId="9" borderId="99" xfId="0" applyFont="1" applyFill="1" applyBorder="1" applyAlignment="1">
      <alignment horizontal="center" vertical="center"/>
    </xf>
    <xf numFmtId="0" fontId="69" fillId="0" borderId="99" xfId="0" applyFont="1" applyBorder="1" applyAlignment="1">
      <alignment horizontal="center" vertical="center"/>
    </xf>
    <xf numFmtId="0" fontId="69" fillId="0" borderId="100" xfId="0" applyFont="1" applyBorder="1" applyAlignment="1">
      <alignment horizontal="center" vertical="center"/>
    </xf>
    <xf numFmtId="0" fontId="69" fillId="33" borderId="37" xfId="0" applyFont="1" applyFill="1" applyBorder="1" applyAlignment="1">
      <alignment horizontal="center" vertical="center"/>
    </xf>
    <xf numFmtId="0" fontId="69" fillId="0" borderId="37" xfId="0" applyFont="1" applyBorder="1" applyAlignment="1">
      <alignment horizontal="center" vertical="center"/>
    </xf>
    <xf numFmtId="0" fontId="69" fillId="0" borderId="128" xfId="0" applyFont="1" applyBorder="1" applyAlignment="1">
      <alignment horizontal="center" vertical="center"/>
    </xf>
    <xf numFmtId="0" fontId="69" fillId="12" borderId="99" xfId="0" applyFont="1" applyFill="1" applyBorder="1" applyAlignment="1">
      <alignment horizontal="center" vertical="center"/>
    </xf>
    <xf numFmtId="0" fontId="71" fillId="0" borderId="99" xfId="0" applyFont="1" applyBorder="1" applyAlignment="1">
      <alignment horizontal="center" vertical="center"/>
    </xf>
    <xf numFmtId="0" fontId="69" fillId="30" borderId="64" xfId="0" applyFont="1" applyFill="1" applyBorder="1" applyAlignment="1">
      <alignment horizontal="center" vertical="center"/>
    </xf>
    <xf numFmtId="0" fontId="69" fillId="30" borderId="99" xfId="0" applyFont="1" applyFill="1" applyBorder="1" applyAlignment="1">
      <alignment horizontal="center" vertical="center"/>
    </xf>
    <xf numFmtId="0" fontId="71" fillId="30" borderId="99" xfId="0" applyFont="1" applyFill="1" applyBorder="1" applyAlignment="1">
      <alignment horizontal="center" vertical="center"/>
    </xf>
    <xf numFmtId="0" fontId="69" fillId="30" borderId="37" xfId="0" applyFont="1" applyFill="1" applyBorder="1" applyAlignment="1">
      <alignment horizontal="center" vertical="center"/>
    </xf>
    <xf numFmtId="0" fontId="60" fillId="0" borderId="0" xfId="0" applyFont="1" applyAlignment="1">
      <alignment horizontal="left" vertical="center" wrapText="1"/>
    </xf>
    <xf numFmtId="0" fontId="0" fillId="0" borderId="37" xfId="0" applyBorder="1" applyAlignment="1">
      <alignment horizontal="center" vertical="center"/>
    </xf>
    <xf numFmtId="0" fontId="69" fillId="33" borderId="136" xfId="0" applyFont="1" applyFill="1" applyBorder="1" applyAlignment="1">
      <alignment horizontal="center" vertical="center"/>
    </xf>
    <xf numFmtId="0" fontId="69" fillId="9" borderId="136" xfId="0" applyFont="1" applyFill="1" applyBorder="1" applyAlignment="1">
      <alignment horizontal="center" vertical="center"/>
    </xf>
    <xf numFmtId="0" fontId="71" fillId="0" borderId="37" xfId="0" applyFont="1" applyBorder="1" applyAlignment="1">
      <alignment horizontal="center" vertical="center"/>
    </xf>
    <xf numFmtId="0" fontId="69" fillId="12" borderId="37" xfId="0" applyFont="1" applyFill="1" applyBorder="1" applyAlignment="1">
      <alignment horizontal="center" vertical="center"/>
    </xf>
    <xf numFmtId="0" fontId="69" fillId="9" borderId="4" xfId="0" applyFont="1" applyFill="1" applyBorder="1" applyAlignment="1">
      <alignment horizontal="center" vertical="center"/>
    </xf>
    <xf numFmtId="0" fontId="69" fillId="33" borderId="1" xfId="0" applyFont="1" applyFill="1" applyBorder="1" applyAlignment="1">
      <alignment horizontal="center" vertical="center"/>
    </xf>
    <xf numFmtId="0" fontId="69" fillId="9" borderId="1" xfId="0" applyFont="1" applyFill="1" applyBorder="1" applyAlignment="1">
      <alignment horizontal="center" vertical="center"/>
    </xf>
    <xf numFmtId="0" fontId="73" fillId="0" borderId="0" xfId="0" applyFont="1" applyAlignment="1">
      <alignment horizontal="center" vertical="center" textRotation="255"/>
    </xf>
    <xf numFmtId="0" fontId="74" fillId="0" borderId="0" xfId="0" applyFont="1" applyAlignment="1">
      <alignment horizontal="center" vertical="center" textRotation="90" wrapText="1"/>
    </xf>
    <xf numFmtId="0" fontId="60" fillId="0" borderId="0" xfId="0" applyFont="1" applyAlignment="1">
      <alignment horizontal="center" vertical="center" textRotation="90" wrapText="1"/>
    </xf>
    <xf numFmtId="0" fontId="60" fillId="0" borderId="0" xfId="0" applyFont="1" applyAlignment="1">
      <alignment horizontal="center" vertical="center" wrapText="1"/>
    </xf>
    <xf numFmtId="0" fontId="69" fillId="0" borderId="0" xfId="0" applyFont="1" applyAlignment="1">
      <alignment horizontal="center" vertical="center"/>
    </xf>
    <xf numFmtId="9" fontId="60" fillId="0" borderId="0" xfId="0" applyNumberFormat="1" applyFont="1" applyAlignment="1">
      <alignment horizontal="center" vertical="center"/>
    </xf>
    <xf numFmtId="0" fontId="70" fillId="0" borderId="5" xfId="0" applyFont="1" applyBorder="1" applyAlignment="1">
      <alignment horizontal="left" vertical="center" wrapText="1"/>
    </xf>
    <xf numFmtId="0" fontId="75" fillId="0" borderId="8" xfId="0" applyFont="1" applyBorder="1" applyAlignment="1">
      <alignment horizontal="center" vertical="center"/>
    </xf>
    <xf numFmtId="0" fontId="44" fillId="0" borderId="0" xfId="0" applyFont="1" applyAlignment="1">
      <alignment horizontal="center" vertical="center"/>
    </xf>
    <xf numFmtId="0" fontId="74" fillId="49" borderId="30" xfId="0" applyFont="1" applyFill="1" applyBorder="1" applyAlignment="1">
      <alignment horizontal="center" vertical="center"/>
    </xf>
    <xf numFmtId="0" fontId="60" fillId="0" borderId="5" xfId="0" applyFont="1" applyBorder="1" applyAlignment="1">
      <alignment horizontal="left" vertical="center" wrapText="1"/>
    </xf>
    <xf numFmtId="0" fontId="69" fillId="0" borderId="31" xfId="0" applyFont="1" applyBorder="1" applyAlignment="1">
      <alignment horizontal="center" vertical="center" wrapText="1"/>
    </xf>
    <xf numFmtId="9" fontId="66" fillId="0" borderId="0" xfId="0" applyNumberFormat="1" applyFont="1" applyAlignment="1">
      <alignment horizontal="center" vertical="center"/>
    </xf>
    <xf numFmtId="0" fontId="66" fillId="0" borderId="39" xfId="0" applyFont="1" applyBorder="1" applyAlignment="1">
      <alignment horizontal="center" vertical="center"/>
    </xf>
    <xf numFmtId="0" fontId="66" fillId="0" borderId="39" xfId="0" applyFont="1" applyBorder="1" applyAlignment="1">
      <alignment horizontal="left" vertical="center" wrapText="1"/>
    </xf>
    <xf numFmtId="0" fontId="74" fillId="5" borderId="117" xfId="0" applyFont="1" applyFill="1" applyBorder="1" applyAlignment="1">
      <alignment horizontal="center" vertical="center"/>
    </xf>
    <xf numFmtId="0" fontId="74" fillId="49" borderId="145" xfId="0" applyFont="1" applyFill="1" applyBorder="1" applyAlignment="1">
      <alignment horizontal="center" vertical="center"/>
    </xf>
    <xf numFmtId="0" fontId="71" fillId="49" borderId="145" xfId="0" applyFont="1" applyFill="1" applyBorder="1" applyAlignment="1">
      <alignment horizontal="center" vertical="center" wrapText="1"/>
    </xf>
    <xf numFmtId="0" fontId="74" fillId="0" borderId="0" xfId="0" applyFont="1" applyAlignment="1">
      <alignment horizontal="center" vertical="center"/>
    </xf>
    <xf numFmtId="0" fontId="71" fillId="49" borderId="31" xfId="0" applyFont="1" applyFill="1" applyBorder="1" applyAlignment="1">
      <alignment horizontal="center" vertical="center" wrapText="1"/>
    </xf>
    <xf numFmtId="0" fontId="71" fillId="49" borderId="7" xfId="0" applyFont="1" applyFill="1" applyBorder="1" applyAlignment="1">
      <alignment horizontal="center" vertical="center" wrapText="1"/>
    </xf>
    <xf numFmtId="0" fontId="74" fillId="49" borderId="7" xfId="0" applyFont="1" applyFill="1" applyBorder="1" applyAlignment="1">
      <alignment horizontal="center" vertical="center"/>
    </xf>
    <xf numFmtId="0" fontId="74" fillId="0" borderId="0" xfId="0" applyFont="1" applyAlignment="1">
      <alignment horizontal="left" vertical="center" wrapText="1"/>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9" fontId="11" fillId="0" borderId="5" xfId="0" applyNumberFormat="1" applyFont="1" applyBorder="1" applyAlignment="1">
      <alignment horizontal="center" vertical="center" wrapText="1"/>
    </xf>
    <xf numFmtId="0" fontId="2" fillId="4" borderId="1"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7" fillId="3" borderId="1" xfId="3"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7" fillId="4" borderId="1" xfId="3" applyFont="1" applyFill="1" applyBorder="1" applyAlignment="1" applyProtection="1">
      <alignment horizontal="center" vertical="center" wrapText="1"/>
      <protection locked="0"/>
    </xf>
    <xf numFmtId="9" fontId="2" fillId="4" borderId="1" xfId="2" applyFont="1" applyFill="1" applyBorder="1" applyAlignment="1">
      <alignment horizontal="center" vertical="center"/>
    </xf>
    <xf numFmtId="0" fontId="41" fillId="36" borderId="47" xfId="0" applyFont="1" applyFill="1" applyBorder="1" applyAlignment="1">
      <alignment horizontal="center" vertical="top" wrapText="1"/>
    </xf>
    <xf numFmtId="0" fontId="41" fillId="36" borderId="38" xfId="0" applyFont="1" applyFill="1" applyBorder="1" applyAlignment="1">
      <alignment horizontal="center" vertical="top" wrapText="1"/>
    </xf>
    <xf numFmtId="0" fontId="41" fillId="36" borderId="50" xfId="0" applyFont="1" applyFill="1" applyBorder="1" applyAlignment="1">
      <alignment horizontal="center" vertical="top" wrapText="1"/>
    </xf>
    <xf numFmtId="0" fontId="41" fillId="36" borderId="0" xfId="0" applyFont="1" applyFill="1" applyAlignment="1">
      <alignment horizontal="center" vertical="top" wrapText="1"/>
    </xf>
    <xf numFmtId="0" fontId="41" fillId="36" borderId="52" xfId="0" applyFont="1" applyFill="1" applyBorder="1" applyAlignment="1">
      <alignment horizontal="center" vertical="top" wrapText="1"/>
    </xf>
    <xf numFmtId="0" fontId="41" fillId="36" borderId="39" xfId="0" applyFont="1" applyFill="1" applyBorder="1" applyAlignment="1">
      <alignment horizontal="center" vertical="top" wrapText="1"/>
    </xf>
    <xf numFmtId="0" fontId="41" fillId="36" borderId="0" xfId="0" applyFont="1" applyFill="1" applyAlignment="1">
      <alignment horizontal="right"/>
    </xf>
    <xf numFmtId="0" fontId="41" fillId="36" borderId="39" xfId="0" applyFont="1" applyFill="1" applyBorder="1" applyAlignment="1">
      <alignment horizontal="center"/>
    </xf>
    <xf numFmtId="0" fontId="41" fillId="36" borderId="54" xfId="0" applyFont="1" applyFill="1" applyBorder="1" applyAlignment="1">
      <alignment horizontal="center" vertical="center" wrapText="1"/>
    </xf>
    <xf numFmtId="0" fontId="41" fillId="36" borderId="11" xfId="0" applyFont="1" applyFill="1" applyBorder="1" applyAlignment="1">
      <alignment horizontal="center" vertical="center" wrapText="1"/>
    </xf>
    <xf numFmtId="0" fontId="41" fillId="36" borderId="50" xfId="0" applyFont="1" applyFill="1" applyBorder="1" applyAlignment="1">
      <alignment horizontal="center" vertical="center" wrapText="1"/>
    </xf>
    <xf numFmtId="0" fontId="41" fillId="36" borderId="0" xfId="0" applyFont="1" applyFill="1" applyAlignment="1">
      <alignment horizontal="center" vertical="center" wrapText="1"/>
    </xf>
    <xf numFmtId="0" fontId="41" fillId="0" borderId="0" xfId="0" applyFont="1" applyAlignment="1">
      <alignment horizontal="center"/>
    </xf>
    <xf numFmtId="0" fontId="42" fillId="28" borderId="47" xfId="0" applyFont="1" applyFill="1" applyBorder="1" applyAlignment="1">
      <alignment horizontal="center" vertical="center"/>
    </xf>
    <xf numFmtId="0" fontId="42" fillId="28" borderId="38" xfId="0" applyFont="1" applyFill="1" applyBorder="1" applyAlignment="1">
      <alignment horizontal="center" vertical="center"/>
    </xf>
    <xf numFmtId="0" fontId="42" fillId="28" borderId="50" xfId="0" applyFont="1" applyFill="1" applyBorder="1" applyAlignment="1">
      <alignment horizontal="center" vertical="center"/>
    </xf>
    <xf numFmtId="0" fontId="42" fillId="28" borderId="0" xfId="0" applyFont="1" applyFill="1" applyAlignment="1">
      <alignment horizontal="center" vertical="center"/>
    </xf>
    <xf numFmtId="0" fontId="41" fillId="0" borderId="50" xfId="0" applyFont="1" applyBorder="1" applyAlignment="1">
      <alignment horizontal="left" vertical="top" wrapText="1"/>
    </xf>
    <xf numFmtId="0" fontId="41" fillId="0" borderId="0" xfId="0" applyFont="1" applyAlignment="1">
      <alignment horizontal="left" vertical="top" wrapText="1"/>
    </xf>
    <xf numFmtId="0" fontId="41" fillId="0" borderId="0" xfId="0" applyFont="1" applyAlignment="1">
      <alignment horizontal="center" vertical="top" wrapText="1"/>
    </xf>
    <xf numFmtId="0" fontId="42" fillId="29" borderId="13" xfId="0" applyFont="1" applyFill="1" applyBorder="1" applyAlignment="1">
      <alignment horizontal="center" vertical="center"/>
    </xf>
    <xf numFmtId="0" fontId="42" fillId="29" borderId="14" xfId="0" applyFont="1" applyFill="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1" fillId="0" borderId="28" xfId="0" applyFont="1" applyBorder="1" applyAlignment="1">
      <alignment horizontal="center" vertical="center"/>
    </xf>
    <xf numFmtId="0" fontId="41" fillId="0" borderId="33" xfId="0" applyFont="1" applyBorder="1" applyAlignment="1">
      <alignment horizontal="center" vertical="center"/>
    </xf>
    <xf numFmtId="0" fontId="41" fillId="0" borderId="0" xfId="0" applyFont="1" applyAlignment="1">
      <alignment vertical="top"/>
    </xf>
    <xf numFmtId="0" fontId="41" fillId="0" borderId="0" xfId="0" applyFont="1" applyAlignment="1">
      <alignment horizontal="left" vertical="top"/>
    </xf>
    <xf numFmtId="0" fontId="41" fillId="0" borderId="0" xfId="0" applyFont="1" applyAlignment="1">
      <alignment horizontal="center" vertical="center"/>
    </xf>
    <xf numFmtId="0" fontId="41" fillId="0" borderId="31" xfId="0" applyFont="1" applyBorder="1" applyAlignment="1">
      <alignment horizontal="center"/>
    </xf>
    <xf numFmtId="0" fontId="41" fillId="0" borderId="8" xfId="0" applyFont="1" applyBorder="1" applyAlignment="1">
      <alignment horizontal="center"/>
    </xf>
    <xf numFmtId="0" fontId="40" fillId="35" borderId="30" xfId="0" applyFont="1" applyFill="1" applyBorder="1" applyAlignment="1">
      <alignment horizontal="center" vertical="center" wrapText="1"/>
    </xf>
    <xf numFmtId="0" fontId="40" fillId="35" borderId="11" xfId="0" applyFont="1" applyFill="1" applyBorder="1" applyAlignment="1">
      <alignment horizontal="center" vertical="center" wrapText="1"/>
    </xf>
    <xf numFmtId="0" fontId="40" fillId="35" borderId="7" xfId="0" applyFont="1" applyFill="1" applyBorder="1" applyAlignment="1">
      <alignment horizontal="center" vertical="center" wrapText="1"/>
    </xf>
    <xf numFmtId="0" fontId="40" fillId="35" borderId="8"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43" fillId="0" borderId="42" xfId="0" applyFont="1" applyBorder="1" applyAlignment="1">
      <alignment horizontal="center" vertical="center"/>
    </xf>
    <xf numFmtId="0" fontId="41" fillId="31" borderId="1" xfId="0" applyFont="1" applyFill="1" applyBorder="1" applyAlignment="1">
      <alignment horizontal="center" vertical="center" wrapText="1"/>
    </xf>
    <xf numFmtId="0" fontId="41" fillId="16" borderId="28" xfId="0" applyFont="1" applyFill="1" applyBorder="1" applyAlignment="1">
      <alignment horizontal="center" vertical="center" wrapText="1"/>
    </xf>
    <xf numFmtId="0" fontId="41" fillId="16" borderId="39" xfId="0" applyFont="1" applyFill="1" applyBorder="1" applyAlignment="1">
      <alignment horizontal="center" vertical="center" wrapText="1"/>
    </xf>
    <xf numFmtId="0" fontId="41" fillId="16" borderId="33" xfId="0" applyFont="1" applyFill="1" applyBorder="1" applyAlignment="1">
      <alignment horizontal="center" vertical="center" wrapText="1"/>
    </xf>
    <xf numFmtId="0" fontId="41" fillId="16" borderId="31" xfId="0" applyFont="1" applyFill="1" applyBorder="1" applyAlignment="1">
      <alignment horizontal="center" vertical="center" wrapText="1"/>
    </xf>
    <xf numFmtId="0" fontId="41" fillId="16" borderId="7" xfId="0" applyFont="1" applyFill="1" applyBorder="1" applyAlignment="1">
      <alignment horizontal="center" vertical="center" wrapText="1"/>
    </xf>
    <xf numFmtId="0" fontId="41" fillId="16" borderId="8" xfId="0" applyFont="1" applyFill="1" applyBorder="1" applyAlignment="1">
      <alignment horizontal="center" vertical="center" wrapText="1"/>
    </xf>
    <xf numFmtId="0" fontId="42" fillId="28" borderId="31" xfId="0" applyFont="1" applyFill="1" applyBorder="1" applyAlignment="1">
      <alignment horizontal="center" vertical="center" wrapText="1"/>
    </xf>
    <xf numFmtId="0" fontId="42" fillId="28" borderId="7" xfId="0" applyFont="1" applyFill="1" applyBorder="1" applyAlignment="1">
      <alignment horizontal="center" vertical="center" wrapText="1"/>
    </xf>
    <xf numFmtId="0" fontId="42" fillId="28" borderId="8"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0" fillId="14" borderId="2" xfId="0" applyFont="1" applyFill="1" applyBorder="1" applyAlignment="1">
      <alignment horizontal="center" vertical="center" wrapText="1"/>
    </xf>
    <xf numFmtId="0" fontId="40" fillId="14" borderId="56" xfId="0" applyFont="1" applyFill="1" applyBorder="1" applyAlignment="1">
      <alignment horizontal="center" vertical="center" wrapText="1"/>
    </xf>
    <xf numFmtId="0" fontId="40" fillId="14" borderId="3" xfId="0" applyFont="1" applyFill="1" applyBorder="1" applyAlignment="1">
      <alignment horizontal="center" vertical="center" wrapText="1"/>
    </xf>
    <xf numFmtId="0" fontId="40" fillId="14" borderId="2" xfId="0" applyFont="1" applyFill="1" applyBorder="1" applyAlignment="1">
      <alignment horizontal="left" vertical="center" wrapText="1"/>
    </xf>
    <xf numFmtId="0" fontId="40" fillId="14" borderId="56" xfId="0" applyFont="1" applyFill="1" applyBorder="1" applyAlignment="1">
      <alignment horizontal="left" vertical="center" wrapText="1"/>
    </xf>
    <xf numFmtId="0" fontId="40" fillId="14" borderId="3" xfId="0" applyFont="1" applyFill="1" applyBorder="1" applyAlignment="1">
      <alignment horizontal="left" vertical="center" wrapText="1"/>
    </xf>
    <xf numFmtId="0" fontId="41" fillId="0" borderId="62" xfId="0" applyFont="1" applyBorder="1" applyAlignment="1">
      <alignment horizontal="center" vertical="center"/>
    </xf>
    <xf numFmtId="0" fontId="41" fillId="0" borderId="31" xfId="0" applyFont="1" applyBorder="1" applyAlignment="1">
      <alignment horizontal="center" vertical="center"/>
    </xf>
    <xf numFmtId="0" fontId="41" fillId="0" borderId="8" xfId="0" applyFont="1" applyBorder="1" applyAlignment="1">
      <alignment horizontal="center" vertical="center"/>
    </xf>
    <xf numFmtId="0" fontId="31" fillId="35" borderId="30" xfId="0" applyFont="1" applyFill="1" applyBorder="1" applyAlignment="1">
      <alignment horizontal="center" vertical="center" wrapText="1"/>
    </xf>
    <xf numFmtId="0" fontId="31" fillId="35" borderId="11" xfId="0" applyFont="1" applyFill="1" applyBorder="1" applyAlignment="1">
      <alignment horizontal="center" vertical="center" wrapText="1"/>
    </xf>
    <xf numFmtId="0" fontId="31" fillId="35" borderId="12" xfId="0" applyFont="1" applyFill="1" applyBorder="1" applyAlignment="1">
      <alignment horizontal="center" vertical="center" wrapText="1"/>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60"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61" xfId="0" applyFont="1" applyBorder="1" applyAlignment="1">
      <alignment horizontal="center" vertical="center"/>
    </xf>
    <xf numFmtId="0" fontId="37" fillId="31" borderId="1"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9"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31" xfId="0" applyFont="1" applyFill="1" applyBorder="1" applyAlignment="1">
      <alignment horizontal="center" vertical="center" wrapText="1"/>
    </xf>
    <xf numFmtId="0" fontId="37" fillId="16" borderId="7" xfId="0" applyFont="1" applyFill="1" applyBorder="1" applyAlignment="1">
      <alignment horizontal="center" vertical="center" wrapText="1"/>
    </xf>
    <xf numFmtId="0" fontId="37" fillId="16" borderId="8" xfId="0" applyFont="1" applyFill="1" applyBorder="1" applyAlignment="1">
      <alignment horizontal="center" vertical="center" wrapText="1"/>
    </xf>
    <xf numFmtId="0" fontId="33" fillId="28" borderId="31" xfId="0" applyFont="1" applyFill="1" applyBorder="1" applyAlignment="1">
      <alignment horizontal="center" vertical="center" wrapText="1"/>
    </xf>
    <xf numFmtId="0" fontId="33" fillId="28" borderId="7" xfId="0" applyFont="1" applyFill="1" applyBorder="1" applyAlignment="1">
      <alignment horizontal="center" vertical="center" wrapText="1"/>
    </xf>
    <xf numFmtId="0" fontId="33" fillId="28" borderId="8" xfId="0" applyFont="1" applyFill="1" applyBorder="1" applyAlignment="1">
      <alignment horizontal="center" vertical="center" wrapText="1"/>
    </xf>
    <xf numFmtId="0" fontId="37" fillId="31" borderId="58" xfId="0" applyFont="1" applyFill="1" applyBorder="1" applyAlignment="1">
      <alignment horizontal="center" vertical="center" wrapText="1"/>
    </xf>
    <xf numFmtId="0" fontId="37" fillId="31" borderId="20" xfId="0" applyFont="1" applyFill="1" applyBorder="1" applyAlignment="1">
      <alignment horizontal="center" vertical="center" wrapText="1"/>
    </xf>
    <xf numFmtId="0" fontId="31" fillId="14" borderId="4" xfId="0" applyFont="1" applyFill="1" applyBorder="1" applyAlignment="1">
      <alignment horizontal="center" vertical="center" wrapText="1"/>
    </xf>
    <xf numFmtId="0" fontId="31" fillId="14" borderId="37" xfId="0" applyFont="1" applyFill="1" applyBorder="1" applyAlignment="1">
      <alignment horizontal="center" vertical="center" wrapText="1"/>
    </xf>
    <xf numFmtId="0" fontId="37" fillId="31" borderId="4" xfId="0" applyFont="1" applyFill="1" applyBorder="1" applyAlignment="1">
      <alignment horizontal="center" vertical="center" wrapText="1"/>
    </xf>
    <xf numFmtId="0" fontId="37" fillId="31" borderId="37" xfId="0" applyFont="1" applyFill="1" applyBorder="1" applyAlignment="1">
      <alignment horizontal="center" vertical="center" wrapText="1"/>
    </xf>
    <xf numFmtId="0" fontId="37" fillId="31" borderId="57" xfId="0" applyFont="1" applyFill="1" applyBorder="1" applyAlignment="1">
      <alignment horizontal="center" vertical="center" wrapText="1"/>
    </xf>
    <xf numFmtId="0" fontId="37" fillId="31" borderId="59" xfId="0" applyFont="1" applyFill="1" applyBorder="1" applyAlignment="1">
      <alignment horizontal="center" vertical="center" wrapText="1"/>
    </xf>
    <xf numFmtId="0" fontId="43" fillId="0" borderId="0" xfId="0" applyFont="1" applyAlignment="1">
      <alignment horizontal="right"/>
    </xf>
    <xf numFmtId="0" fontId="49" fillId="0" borderId="40" xfId="0" applyFont="1" applyBorder="1" applyAlignment="1">
      <alignment horizontal="center"/>
    </xf>
    <xf numFmtId="0" fontId="49" fillId="0" borderId="41" xfId="0" applyFont="1" applyBorder="1" applyAlignment="1">
      <alignment horizontal="center"/>
    </xf>
    <xf numFmtId="0" fontId="49" fillId="0" borderId="42" xfId="0" applyFont="1" applyBorder="1" applyAlignment="1">
      <alignment horizontal="center"/>
    </xf>
    <xf numFmtId="0" fontId="45" fillId="36" borderId="101" xfId="0" applyFont="1" applyFill="1" applyBorder="1" applyAlignment="1">
      <alignment horizontal="center" wrapText="1"/>
    </xf>
    <xf numFmtId="0" fontId="45" fillId="36" borderId="102" xfId="0" applyFont="1" applyFill="1" applyBorder="1" applyAlignment="1">
      <alignment horizontal="center" wrapText="1"/>
    </xf>
    <xf numFmtId="0" fontId="45" fillId="36" borderId="93" xfId="0" applyFont="1" applyFill="1" applyBorder="1" applyAlignment="1">
      <alignment horizontal="center" wrapText="1"/>
    </xf>
    <xf numFmtId="0" fontId="33" fillId="0" borderId="11" xfId="0" applyFont="1" applyBorder="1" applyAlignment="1">
      <alignment horizontal="right"/>
    </xf>
    <xf numFmtId="0" fontId="33" fillId="43" borderId="40" xfId="0" applyFont="1" applyFill="1" applyBorder="1" applyAlignment="1">
      <alignment horizontal="center"/>
    </xf>
    <xf numFmtId="0" fontId="33" fillId="43" borderId="41" xfId="0" applyFont="1" applyFill="1" applyBorder="1" applyAlignment="1">
      <alignment horizontal="center"/>
    </xf>
    <xf numFmtId="0" fontId="33" fillId="43" borderId="103" xfId="0" applyFont="1" applyFill="1" applyBorder="1" applyAlignment="1">
      <alignment horizontal="center"/>
    </xf>
    <xf numFmtId="0" fontId="33" fillId="43" borderId="42" xfId="0" applyFont="1" applyFill="1" applyBorder="1" applyAlignment="1">
      <alignment horizontal="center"/>
    </xf>
    <xf numFmtId="0" fontId="48" fillId="37" borderId="31" xfId="0" applyFont="1" applyFill="1" applyBorder="1" applyAlignment="1">
      <alignment horizontal="center"/>
    </xf>
    <xf numFmtId="0" fontId="48" fillId="37" borderId="96" xfId="0" applyFont="1" applyFill="1" applyBorder="1" applyAlignment="1">
      <alignment horizontal="center"/>
    </xf>
    <xf numFmtId="0" fontId="33" fillId="0" borderId="31" xfId="0" applyFont="1" applyBorder="1" applyAlignment="1">
      <alignment horizontal="right" wrapText="1"/>
    </xf>
    <xf numFmtId="0" fontId="33" fillId="0" borderId="7" xfId="0" applyFont="1" applyBorder="1" applyAlignment="1">
      <alignment horizontal="right" wrapText="1"/>
    </xf>
    <xf numFmtId="0" fontId="45" fillId="0" borderId="7" xfId="0" applyFont="1" applyBorder="1" applyAlignment="1">
      <alignment horizontal="right" wrapText="1"/>
    </xf>
    <xf numFmtId="0" fontId="45" fillId="0" borderId="96" xfId="0" applyFont="1" applyBorder="1" applyAlignment="1">
      <alignment horizontal="right" wrapText="1"/>
    </xf>
    <xf numFmtId="0" fontId="37" fillId="0" borderId="67" xfId="0" applyFont="1" applyBorder="1" applyAlignment="1">
      <alignment horizontal="center" vertical="center" wrapText="1"/>
    </xf>
    <xf numFmtId="0" fontId="37" fillId="0" borderId="74" xfId="0" applyFont="1" applyBorder="1" applyAlignment="1">
      <alignment horizontal="center" vertical="center" wrapText="1"/>
    </xf>
    <xf numFmtId="0" fontId="31" fillId="37" borderId="20" xfId="0" applyFont="1" applyFill="1" applyBorder="1" applyAlignment="1">
      <alignment horizontal="center" vertical="center"/>
    </xf>
    <xf numFmtId="0" fontId="31" fillId="37" borderId="34" xfId="0" applyFont="1" applyFill="1" applyBorder="1" applyAlignment="1">
      <alignment horizontal="center" vertical="center"/>
    </xf>
    <xf numFmtId="0" fontId="33" fillId="41" borderId="34" xfId="0" applyFont="1" applyFill="1" applyBorder="1" applyAlignment="1">
      <alignment horizontal="left" vertical="center" wrapText="1"/>
    </xf>
    <xf numFmtId="0" fontId="33" fillId="41" borderId="5" xfId="0" applyFont="1" applyFill="1" applyBorder="1" applyAlignment="1">
      <alignment horizontal="left" vertical="center" wrapText="1"/>
    </xf>
    <xf numFmtId="0" fontId="33" fillId="0" borderId="67" xfId="0" applyFont="1" applyBorder="1" applyAlignment="1">
      <alignment horizontal="center" vertical="center" wrapText="1"/>
    </xf>
    <xf numFmtId="0" fontId="33" fillId="0" borderId="74" xfId="0" applyFont="1" applyBorder="1" applyAlignment="1">
      <alignment horizontal="center" vertical="center" wrapText="1"/>
    </xf>
    <xf numFmtId="0" fontId="37" fillId="0" borderId="90" xfId="0" applyFont="1" applyBorder="1" applyAlignment="1">
      <alignment horizontal="center" vertical="center" wrapText="1"/>
    </xf>
    <xf numFmtId="0" fontId="37" fillId="0" borderId="89" xfId="0" applyFont="1" applyBorder="1" applyAlignment="1">
      <alignment horizontal="center" vertical="center" wrapText="1"/>
    </xf>
    <xf numFmtId="0" fontId="37" fillId="38" borderId="20" xfId="0" applyFont="1" applyFill="1" applyBorder="1" applyAlignment="1">
      <alignment horizontal="center" vertical="center" wrapText="1"/>
    </xf>
    <xf numFmtId="0" fontId="37" fillId="38" borderId="34" xfId="0" applyFont="1" applyFill="1" applyBorder="1" applyAlignment="1">
      <alignment horizontal="center" vertical="center" wrapText="1"/>
    </xf>
    <xf numFmtId="0" fontId="37" fillId="38" borderId="66" xfId="0" applyFont="1" applyFill="1" applyBorder="1" applyAlignment="1">
      <alignment horizontal="center" vertical="center" wrapText="1"/>
    </xf>
    <xf numFmtId="0" fontId="37" fillId="38" borderId="36" xfId="0" applyFont="1" applyFill="1" applyBorder="1" applyAlignment="1">
      <alignment horizontal="center" vertical="center" wrapText="1"/>
    </xf>
    <xf numFmtId="0" fontId="37" fillId="0" borderId="66" xfId="0" applyFont="1" applyBorder="1" applyAlignment="1">
      <alignment horizontal="center" vertical="center" wrapText="1"/>
    </xf>
    <xf numFmtId="0" fontId="37" fillId="0" borderId="36" xfId="0" applyFont="1" applyBorder="1" applyAlignment="1">
      <alignment horizontal="center" vertical="center" wrapText="1"/>
    </xf>
    <xf numFmtId="0" fontId="33" fillId="41" borderId="1" xfId="0" applyFont="1" applyFill="1" applyBorder="1" applyAlignment="1">
      <alignment horizontal="left" vertical="center" wrapText="1"/>
    </xf>
    <xf numFmtId="0" fontId="37" fillId="38" borderId="1" xfId="0" applyFont="1" applyFill="1" applyBorder="1" applyAlignment="1">
      <alignment horizontal="center" vertical="center" wrapText="1"/>
    </xf>
    <xf numFmtId="0" fontId="37" fillId="38" borderId="90" xfId="0" applyFont="1" applyFill="1" applyBorder="1" applyAlignment="1">
      <alignment horizontal="center" vertical="center" wrapText="1"/>
    </xf>
    <xf numFmtId="0" fontId="37" fillId="38" borderId="89" xfId="0" applyFont="1" applyFill="1" applyBorder="1" applyAlignment="1">
      <alignment horizontal="center" vertical="center" wrapText="1"/>
    </xf>
    <xf numFmtId="0" fontId="37" fillId="0" borderId="85" xfId="0" applyFont="1" applyBorder="1" applyAlignment="1">
      <alignment horizontal="center" vertical="center" wrapText="1"/>
    </xf>
    <xf numFmtId="0" fontId="33" fillId="41" borderId="4" xfId="0" applyFont="1" applyFill="1" applyBorder="1" applyAlignment="1">
      <alignment horizontal="left" vertical="center" wrapText="1"/>
    </xf>
    <xf numFmtId="0" fontId="33" fillId="41" borderId="37" xfId="0" applyFont="1" applyFill="1" applyBorder="1" applyAlignment="1">
      <alignment horizontal="left" vertical="center" wrapText="1"/>
    </xf>
    <xf numFmtId="0" fontId="33" fillId="41" borderId="4" xfId="0" applyFont="1" applyFill="1" applyBorder="1" applyAlignment="1">
      <alignment horizontal="center" vertical="center" wrapText="1"/>
    </xf>
    <xf numFmtId="0" fontId="33" fillId="41" borderId="67" xfId="0" applyFont="1" applyFill="1" applyBorder="1" applyAlignment="1">
      <alignment horizontal="center" vertical="center" wrapText="1"/>
    </xf>
    <xf numFmtId="0" fontId="37" fillId="38" borderId="88" xfId="0" applyFont="1" applyFill="1" applyBorder="1" applyAlignment="1">
      <alignment horizontal="center" vertical="center" wrapText="1"/>
    </xf>
    <xf numFmtId="0" fontId="33" fillId="41" borderId="35" xfId="0" applyFont="1" applyFill="1" applyBorder="1" applyAlignment="1">
      <alignment horizontal="left" vertical="center" wrapText="1"/>
    </xf>
    <xf numFmtId="0" fontId="33" fillId="41" borderId="66" xfId="0" applyFont="1" applyFill="1" applyBorder="1" applyAlignment="1">
      <alignment horizontal="left" vertical="center" wrapText="1"/>
    </xf>
    <xf numFmtId="0" fontId="33" fillId="41" borderId="1" xfId="0" applyFont="1" applyFill="1" applyBorder="1" applyAlignment="1">
      <alignment horizontal="center" vertical="center" wrapText="1"/>
    </xf>
    <xf numFmtId="0" fontId="37" fillId="38" borderId="24" xfId="0" applyFont="1" applyFill="1" applyBorder="1" applyAlignment="1">
      <alignment horizontal="center" vertical="center" wrapText="1"/>
    </xf>
    <xf numFmtId="0" fontId="37" fillId="38" borderId="59" xfId="0" applyFont="1" applyFill="1" applyBorder="1" applyAlignment="1">
      <alignment horizontal="center" vertical="center" wrapText="1"/>
    </xf>
    <xf numFmtId="0" fontId="37" fillId="38" borderId="32" xfId="0" applyFont="1" applyFill="1" applyBorder="1" applyAlignment="1">
      <alignment horizontal="center" vertical="center" wrapText="1"/>
    </xf>
    <xf numFmtId="0" fontId="37" fillId="38" borderId="35" xfId="0" applyFont="1" applyFill="1" applyBorder="1" applyAlignment="1">
      <alignment horizontal="center" vertical="center" wrapText="1"/>
    </xf>
    <xf numFmtId="0" fontId="33" fillId="41" borderId="25" xfId="0" applyFont="1" applyFill="1" applyBorder="1" applyAlignment="1">
      <alignment horizontal="left" vertical="center" wrapText="1"/>
    </xf>
    <xf numFmtId="0" fontId="33" fillId="41" borderId="28" xfId="0" applyFont="1" applyFill="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45" fillId="0" borderId="67" xfId="0" applyFont="1" applyBorder="1" applyAlignment="1">
      <alignment horizontal="center" vertical="center" wrapText="1"/>
    </xf>
    <xf numFmtId="0" fontId="33" fillId="0" borderId="37"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34" xfId="0" applyFont="1" applyBorder="1" applyAlignment="1">
      <alignment horizontal="center" vertical="center" wrapText="1"/>
    </xf>
    <xf numFmtId="0" fontId="33" fillId="0" borderId="66" xfId="0" applyFont="1" applyBorder="1" applyAlignment="1">
      <alignment horizontal="left" vertical="center" wrapText="1"/>
    </xf>
    <xf numFmtId="0" fontId="33" fillId="0" borderId="36" xfId="0" applyFont="1" applyBorder="1" applyAlignment="1">
      <alignment horizontal="left" vertical="center" wrapText="1"/>
    </xf>
    <xf numFmtId="0" fontId="33" fillId="0" borderId="67" xfId="0" applyFont="1" applyBorder="1" applyAlignment="1">
      <alignment wrapText="1"/>
    </xf>
    <xf numFmtId="0" fontId="33" fillId="0" borderId="74" xfId="0" applyFont="1" applyBorder="1" applyAlignment="1">
      <alignment wrapText="1"/>
    </xf>
    <xf numFmtId="0" fontId="33" fillId="0" borderId="37" xfId="0" applyFont="1" applyBorder="1" applyAlignment="1">
      <alignment wrapText="1"/>
    </xf>
    <xf numFmtId="0" fontId="37" fillId="0" borderId="59" xfId="0" applyFont="1" applyBorder="1" applyAlignment="1">
      <alignment horizontal="center" vertical="center" wrapText="1"/>
    </xf>
    <xf numFmtId="0" fontId="37" fillId="0" borderId="29" xfId="0" applyFont="1" applyBorder="1" applyAlignment="1">
      <alignment horizontal="center" vertical="center" wrapText="1"/>
    </xf>
    <xf numFmtId="0" fontId="33" fillId="0" borderId="67" xfId="0" applyFont="1" applyBorder="1" applyAlignment="1">
      <alignment horizontal="center" vertical="center" wrapText="1" indent="1"/>
    </xf>
    <xf numFmtId="0" fontId="33" fillId="0" borderId="37" xfId="0" applyFont="1" applyBorder="1" applyAlignment="1">
      <alignment horizontal="center" vertical="center" wrapText="1" indent="1"/>
    </xf>
    <xf numFmtId="0" fontId="33" fillId="0" borderId="35" xfId="0" applyFont="1" applyBorder="1" applyAlignment="1">
      <alignment horizontal="left" vertical="center" wrapText="1"/>
    </xf>
    <xf numFmtId="0" fontId="33" fillId="0" borderId="8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36" xfId="0" applyFont="1" applyBorder="1" applyAlignment="1">
      <alignment horizontal="center" vertical="center" wrapText="1"/>
    </xf>
    <xf numFmtId="0" fontId="46" fillId="0" borderId="67" xfId="0" applyFont="1" applyBorder="1" applyAlignment="1">
      <alignment wrapText="1"/>
    </xf>
    <xf numFmtId="0" fontId="46" fillId="0" borderId="74" xfId="0" applyFont="1" applyBorder="1" applyAlignment="1">
      <alignment wrapText="1"/>
    </xf>
    <xf numFmtId="0" fontId="38" fillId="0" borderId="66" xfId="0" applyFont="1" applyBorder="1" applyAlignment="1">
      <alignment horizontal="left" vertical="center" wrapText="1"/>
    </xf>
    <xf numFmtId="0" fontId="38" fillId="0" borderId="36" xfId="0" applyFont="1" applyBorder="1" applyAlignment="1">
      <alignment horizontal="left" vertical="center" wrapText="1"/>
    </xf>
    <xf numFmtId="0" fontId="37" fillId="0" borderId="67" xfId="0" applyFont="1" applyBorder="1" applyAlignment="1">
      <alignment wrapText="1"/>
    </xf>
    <xf numFmtId="0" fontId="37" fillId="0" borderId="74" xfId="0" applyFont="1" applyBorder="1" applyAlignment="1">
      <alignment wrapText="1"/>
    </xf>
    <xf numFmtId="0" fontId="31" fillId="37" borderId="14" xfId="0" applyFont="1" applyFill="1" applyBorder="1" applyAlignment="1">
      <alignment horizontal="center" vertical="center" wrapText="1"/>
    </xf>
    <xf numFmtId="0" fontId="31" fillId="37" borderId="47" xfId="0" applyFont="1" applyFill="1" applyBorder="1" applyAlignment="1">
      <alignment horizontal="center" vertical="center" wrapText="1"/>
    </xf>
    <xf numFmtId="0" fontId="31" fillId="37" borderId="38" xfId="0" applyFont="1" applyFill="1" applyBorder="1" applyAlignment="1">
      <alignment horizontal="center" vertical="center" wrapText="1"/>
    </xf>
    <xf numFmtId="0" fontId="31" fillId="37" borderId="49" xfId="0" applyFont="1" applyFill="1" applyBorder="1" applyAlignment="1">
      <alignment horizontal="center" vertical="center" wrapText="1"/>
    </xf>
    <xf numFmtId="0" fontId="31" fillId="37" borderId="9" xfId="0" applyFont="1" applyFill="1" applyBorder="1" applyAlignment="1">
      <alignment horizontal="center" vertical="center" wrapText="1"/>
    </xf>
    <xf numFmtId="0" fontId="31" fillId="37" borderId="13" xfId="0" applyFont="1" applyFill="1" applyBorder="1" applyAlignment="1">
      <alignment wrapText="1"/>
    </xf>
    <xf numFmtId="0" fontId="31" fillId="37" borderId="14" xfId="0" applyFont="1" applyFill="1" applyBorder="1" applyAlignment="1">
      <alignment wrapText="1"/>
    </xf>
    <xf numFmtId="0" fontId="31" fillId="37" borderId="22" xfId="0" applyFont="1" applyFill="1" applyBorder="1" applyAlignment="1">
      <alignment horizontal="center" vertical="center" wrapText="1"/>
    </xf>
    <xf numFmtId="0" fontId="31" fillId="37" borderId="48" xfId="0" applyFont="1" applyFill="1" applyBorder="1" applyAlignment="1">
      <alignment horizontal="center" vertical="center" wrapText="1"/>
    </xf>
    <xf numFmtId="0" fontId="31" fillId="37" borderId="13" xfId="0" applyFont="1" applyFill="1" applyBorder="1" applyAlignment="1">
      <alignment horizontal="center" vertical="center" wrapText="1"/>
    </xf>
    <xf numFmtId="0" fontId="31" fillId="37" borderId="63" xfId="0" applyFont="1" applyFill="1" applyBorder="1" applyAlignment="1">
      <alignment horizontal="center" vertical="center" wrapText="1"/>
    </xf>
    <xf numFmtId="0" fontId="31" fillId="37" borderId="64" xfId="0" applyFont="1" applyFill="1" applyBorder="1" applyAlignment="1">
      <alignment horizontal="center" vertical="center" wrapText="1"/>
    </xf>
    <xf numFmtId="0" fontId="31" fillId="37" borderId="65" xfId="0" applyFont="1" applyFill="1" applyBorder="1" applyAlignment="1">
      <alignment horizontal="center" vertical="center" wrapText="1"/>
    </xf>
    <xf numFmtId="0" fontId="56" fillId="0" borderId="115" xfId="0" applyFont="1" applyBorder="1" applyAlignment="1">
      <alignment horizontal="center"/>
    </xf>
    <xf numFmtId="0" fontId="53" fillId="0" borderId="40" xfId="3" applyFont="1" applyBorder="1" applyAlignment="1">
      <alignment horizontal="center" vertical="center"/>
    </xf>
    <xf numFmtId="0" fontId="53" fillId="0" borderId="41" xfId="3" applyFont="1" applyBorder="1" applyAlignment="1">
      <alignment horizontal="center" vertical="center"/>
    </xf>
    <xf numFmtId="0" fontId="53" fillId="0" borderId="102" xfId="3" applyFont="1" applyBorder="1" applyAlignment="1">
      <alignment horizontal="center" vertical="center"/>
    </xf>
    <xf numFmtId="0" fontId="60" fillId="0" borderId="30" xfId="0" applyFont="1" applyBorder="1" applyAlignment="1">
      <alignment horizontal="left" vertical="center" wrapText="1"/>
    </xf>
    <xf numFmtId="0" fontId="60" fillId="0" borderId="11" xfId="0" applyFont="1" applyBorder="1" applyAlignment="1">
      <alignment horizontal="left" vertical="center"/>
    </xf>
    <xf numFmtId="0" fontId="60" fillId="0" borderId="111" xfId="0" applyFont="1" applyBorder="1" applyAlignment="1">
      <alignment horizontal="left" vertical="center"/>
    </xf>
    <xf numFmtId="0" fontId="60" fillId="0" borderId="9" xfId="0" applyFont="1" applyBorder="1" applyAlignment="1">
      <alignment horizontal="left" vertical="center"/>
    </xf>
    <xf numFmtId="0" fontId="60" fillId="0" borderId="1" xfId="0" applyFont="1" applyBorder="1" applyAlignment="1">
      <alignment horizontal="center" vertical="center" wrapText="1"/>
    </xf>
    <xf numFmtId="0" fontId="61" fillId="0" borderId="43" xfId="0" applyFont="1" applyBorder="1" applyAlignment="1">
      <alignment horizontal="left" vertical="center" wrapText="1"/>
    </xf>
    <xf numFmtId="0" fontId="61" fillId="0" borderId="44" xfId="0" applyFont="1" applyBorder="1" applyAlignment="1">
      <alignment horizontal="left" vertical="center" wrapText="1"/>
    </xf>
    <xf numFmtId="0" fontId="61" fillId="0" borderId="60" xfId="0" applyFont="1" applyBorder="1" applyAlignment="1">
      <alignment horizontal="left" vertical="center" wrapText="1"/>
    </xf>
    <xf numFmtId="0" fontId="61" fillId="0" borderId="112" xfId="0" applyFont="1" applyBorder="1" applyAlignment="1">
      <alignment horizontal="left" vertical="center" wrapText="1"/>
    </xf>
    <xf numFmtId="0" fontId="61" fillId="0" borderId="9" xfId="0" applyFont="1" applyBorder="1" applyAlignment="1">
      <alignment horizontal="left" vertical="center" wrapText="1"/>
    </xf>
    <xf numFmtId="0" fontId="61" fillId="0" borderId="113" xfId="0" applyFont="1" applyBorder="1" applyAlignment="1">
      <alignment horizontal="left" vertical="center" wrapText="1"/>
    </xf>
    <xf numFmtId="0" fontId="56" fillId="0" borderId="114" xfId="0" applyFont="1" applyBorder="1" applyAlignment="1">
      <alignment horizontal="center" vertical="center"/>
    </xf>
    <xf numFmtId="0" fontId="53" fillId="0" borderId="31" xfId="3" applyFont="1" applyBorder="1" applyAlignment="1">
      <alignment horizontal="center" vertical="center" wrapText="1"/>
    </xf>
    <xf numFmtId="0" fontId="53" fillId="0" borderId="7" xfId="3" applyFont="1" applyBorder="1" applyAlignment="1">
      <alignment horizontal="center" vertical="center" wrapText="1"/>
    </xf>
    <xf numFmtId="0" fontId="53" fillId="0" borderId="8" xfId="3" applyFont="1" applyBorder="1" applyAlignment="1">
      <alignment horizontal="center" vertical="center" wrapText="1"/>
    </xf>
    <xf numFmtId="0" fontId="53" fillId="12" borderId="40" xfId="3" applyFont="1" applyFill="1" applyBorder="1" applyAlignment="1">
      <alignment horizontal="center" vertical="center"/>
    </xf>
    <xf numFmtId="0" fontId="53" fillId="12" borderId="41" xfId="3" applyFont="1" applyFill="1" applyBorder="1" applyAlignment="1">
      <alignment horizontal="center" vertical="center"/>
    </xf>
    <xf numFmtId="0" fontId="53" fillId="12" borderId="42" xfId="3" applyFont="1" applyFill="1" applyBorder="1" applyAlignment="1">
      <alignment horizontal="center" vertical="center"/>
    </xf>
    <xf numFmtId="0" fontId="53" fillId="0" borderId="42" xfId="3" applyFont="1" applyBorder="1" applyAlignment="1">
      <alignment horizontal="center" vertical="center"/>
    </xf>
    <xf numFmtId="0" fontId="50" fillId="37" borderId="50" xfId="3" applyFont="1" applyFill="1" applyBorder="1" applyAlignment="1">
      <alignment horizontal="center" vertical="center"/>
    </xf>
    <xf numFmtId="0" fontId="41" fillId="41" borderId="4" xfId="0" applyFont="1" applyFill="1" applyBorder="1" applyAlignment="1">
      <alignment horizontal="center" vertical="center" wrapText="1"/>
    </xf>
    <xf numFmtId="0" fontId="41" fillId="41" borderId="37" xfId="0" applyFont="1" applyFill="1" applyBorder="1" applyAlignment="1">
      <alignment horizontal="center" vertical="center" wrapText="1"/>
    </xf>
    <xf numFmtId="0" fontId="56" fillId="0" borderId="1" xfId="3" applyFont="1" applyBorder="1" applyAlignment="1">
      <alignment horizontal="center" vertical="center" wrapText="1"/>
    </xf>
    <xf numFmtId="0" fontId="34" fillId="0" borderId="1" xfId="3" applyFont="1" applyBorder="1" applyAlignment="1">
      <alignment horizontal="center" vertical="center" wrapText="1"/>
    </xf>
    <xf numFmtId="0" fontId="41"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7" xfId="0" applyFont="1" applyBorder="1" applyAlignment="1">
      <alignment horizontal="center" vertical="center" wrapText="1"/>
    </xf>
    <xf numFmtId="0" fontId="41" fillId="12" borderId="1" xfId="0" applyFont="1" applyFill="1" applyBorder="1" applyAlignment="1">
      <alignment horizontal="center" vertical="center" wrapText="1"/>
    </xf>
    <xf numFmtId="0" fontId="56" fillId="0" borderId="37" xfId="3" applyFont="1" applyBorder="1" applyAlignment="1">
      <alignment horizontal="center" vertical="center" wrapText="1"/>
    </xf>
    <xf numFmtId="0" fontId="58" fillId="41" borderId="2" xfId="0" applyFont="1" applyFill="1" applyBorder="1" applyAlignment="1">
      <alignment horizontal="center" vertical="center" wrapText="1"/>
    </xf>
    <xf numFmtId="0" fontId="56" fillId="0" borderId="4" xfId="3" applyFont="1" applyBorder="1" applyAlignment="1">
      <alignment horizontal="center" vertical="center" wrapText="1"/>
    </xf>
    <xf numFmtId="0" fontId="41" fillId="41" borderId="0" xfId="0" applyFont="1" applyFill="1" applyAlignment="1">
      <alignment horizontal="center" vertical="center" wrapText="1"/>
    </xf>
    <xf numFmtId="0" fontId="41" fillId="41" borderId="26" xfId="0" applyFont="1" applyFill="1" applyBorder="1" applyAlignment="1">
      <alignment horizontal="center" vertical="center" wrapText="1"/>
    </xf>
    <xf numFmtId="0" fontId="41" fillId="41" borderId="33" xfId="0" applyFont="1" applyFill="1" applyBorder="1" applyAlignment="1">
      <alignment horizontal="center" vertical="center" wrapText="1"/>
    </xf>
    <xf numFmtId="0" fontId="34" fillId="0" borderId="37" xfId="3" applyFont="1" applyBorder="1" applyAlignment="1">
      <alignment horizontal="center" vertical="center" wrapText="1"/>
    </xf>
    <xf numFmtId="0" fontId="41" fillId="0" borderId="90" xfId="0" applyFont="1" applyBorder="1" applyAlignment="1">
      <alignment horizontal="center" vertical="center" wrapText="1"/>
    </xf>
    <xf numFmtId="0" fontId="41" fillId="0" borderId="61" xfId="0" applyFont="1" applyBorder="1" applyAlignment="1">
      <alignment horizontal="center" vertical="center" wrapText="1"/>
    </xf>
    <xf numFmtId="0" fontId="58" fillId="41" borderId="26" xfId="0" applyFont="1" applyFill="1" applyBorder="1" applyAlignment="1">
      <alignment horizontal="center" vertical="center" wrapText="1"/>
    </xf>
    <xf numFmtId="0" fontId="58" fillId="41" borderId="33" xfId="0" applyFont="1" applyFill="1" applyBorder="1" applyAlignment="1">
      <alignment horizontal="center" vertical="center" wrapText="1"/>
    </xf>
    <xf numFmtId="0" fontId="58" fillId="0" borderId="90" xfId="0" applyFont="1" applyBorder="1" applyAlignment="1">
      <alignment horizontal="center" vertical="center" wrapText="1"/>
    </xf>
    <xf numFmtId="0" fontId="58" fillId="0" borderId="89" xfId="0" applyFont="1" applyBorder="1" applyAlignment="1">
      <alignment horizontal="center" vertical="center" wrapText="1"/>
    </xf>
    <xf numFmtId="0" fontId="41" fillId="0" borderId="89" xfId="0" applyFont="1" applyBorder="1" applyAlignment="1">
      <alignment horizontal="center" vertical="center" wrapText="1"/>
    </xf>
    <xf numFmtId="0" fontId="41" fillId="41" borderId="3" xfId="0" applyFont="1" applyFill="1" applyBorder="1" applyAlignment="1">
      <alignment horizontal="center" vertical="center" wrapText="1"/>
    </xf>
    <xf numFmtId="0" fontId="41" fillId="38" borderId="26" xfId="0" applyFont="1" applyFill="1" applyBorder="1" applyAlignment="1">
      <alignment horizontal="center" vertical="center" wrapText="1"/>
    </xf>
    <xf numFmtId="0" fontId="54" fillId="0" borderId="106" xfId="3" applyFont="1" applyBorder="1" applyAlignment="1">
      <alignment horizontal="center" vertical="center" wrapText="1"/>
    </xf>
    <xf numFmtId="0" fontId="50" fillId="14" borderId="13" xfId="3" applyFont="1" applyFill="1" applyBorder="1" applyAlignment="1">
      <alignment horizontal="left" vertical="center" wrapText="1"/>
    </xf>
    <xf numFmtId="0" fontId="50" fillId="14" borderId="14" xfId="3" applyFont="1" applyFill="1" applyBorder="1" applyAlignment="1">
      <alignment horizontal="left" vertical="center" wrapText="1"/>
    </xf>
    <xf numFmtId="0" fontId="50" fillId="14" borderId="51" xfId="3" applyFont="1" applyFill="1" applyBorder="1" applyAlignment="1">
      <alignment horizontal="left" vertical="center" wrapText="1"/>
    </xf>
    <xf numFmtId="0" fontId="50" fillId="14" borderId="13" xfId="3" applyFont="1" applyFill="1" applyBorder="1" applyAlignment="1">
      <alignment horizontal="center" vertical="center" wrapText="1"/>
    </xf>
    <xf numFmtId="0" fontId="54" fillId="15" borderId="16" xfId="3" applyFont="1" applyFill="1" applyBorder="1" applyAlignment="1">
      <alignment horizontal="center" vertical="center" wrapText="1"/>
    </xf>
    <xf numFmtId="0" fontId="54" fillId="15" borderId="17" xfId="3" applyFont="1" applyFill="1" applyBorder="1" applyAlignment="1">
      <alignment horizontal="center" vertical="center" wrapText="1"/>
    </xf>
    <xf numFmtId="0" fontId="54" fillId="0" borderId="12" xfId="3" applyFont="1" applyBorder="1" applyAlignment="1">
      <alignment horizontal="center" vertical="center" wrapText="1"/>
    </xf>
    <xf numFmtId="0" fontId="54" fillId="0" borderId="32" xfId="3" applyFont="1" applyBorder="1" applyAlignment="1">
      <alignment horizontal="center" vertical="center" wrapText="1"/>
    </xf>
    <xf numFmtId="0" fontId="50" fillId="14" borderId="47" xfId="3" applyFont="1" applyFill="1" applyBorder="1" applyAlignment="1">
      <alignment horizontal="center"/>
    </xf>
    <xf numFmtId="0" fontId="52" fillId="15" borderId="14" xfId="3" applyFont="1" applyFill="1" applyBorder="1" applyAlignment="1">
      <alignment horizontal="center" vertical="center"/>
    </xf>
    <xf numFmtId="0" fontId="52" fillId="15" borderId="51" xfId="3" applyFont="1" applyFill="1" applyBorder="1" applyAlignment="1">
      <alignment horizontal="center" vertical="center"/>
    </xf>
    <xf numFmtId="0" fontId="43" fillId="0" borderId="104" xfId="3" applyFont="1" applyBorder="1" applyAlignment="1">
      <alignment horizontal="left" vertical="center" wrapText="1"/>
    </xf>
    <xf numFmtId="0" fontId="52" fillId="15" borderId="38" xfId="3" applyFont="1" applyFill="1" applyBorder="1" applyAlignment="1">
      <alignment horizontal="center" vertical="center"/>
    </xf>
    <xf numFmtId="0" fontId="52" fillId="15" borderId="48" xfId="3" applyFont="1" applyFill="1" applyBorder="1" applyAlignment="1">
      <alignment horizontal="center" vertical="center"/>
    </xf>
    <xf numFmtId="0" fontId="52" fillId="15" borderId="9" xfId="3" applyFont="1" applyFill="1" applyBorder="1" applyAlignment="1">
      <alignment horizontal="center" vertical="center"/>
    </xf>
    <xf numFmtId="0" fontId="52" fillId="15" borderId="10" xfId="3" applyFont="1" applyFill="1" applyBorder="1" applyAlignment="1">
      <alignment horizontal="center" vertical="center"/>
    </xf>
    <xf numFmtId="0" fontId="53" fillId="0" borderId="7" xfId="3" applyFont="1" applyBorder="1" applyAlignment="1">
      <alignment horizontal="left"/>
    </xf>
    <xf numFmtId="0" fontId="43" fillId="0" borderId="7" xfId="3" applyFont="1" applyBorder="1" applyAlignment="1">
      <alignment horizontal="left" vertical="center" wrapText="1"/>
    </xf>
    <xf numFmtId="9" fontId="66" fillId="0" borderId="149" xfId="0" applyNumberFormat="1" applyFont="1" applyBorder="1" applyAlignment="1">
      <alignment horizontal="center" vertical="center"/>
    </xf>
    <xf numFmtId="0" fontId="44" fillId="0" borderId="147" xfId="0" applyFont="1" applyBorder="1" applyAlignment="1">
      <alignment horizontal="center" vertical="center"/>
    </xf>
    <xf numFmtId="0" fontId="44" fillId="0" borderId="150" xfId="0" applyFont="1" applyBorder="1" applyAlignment="1">
      <alignment horizontal="center" vertical="center"/>
    </xf>
    <xf numFmtId="0" fontId="74" fillId="0" borderId="121" xfId="0" applyFont="1" applyBorder="1" applyAlignment="1">
      <alignment horizontal="center" vertical="center"/>
    </xf>
    <xf numFmtId="0" fontId="74" fillId="0" borderId="62" xfId="0" applyFont="1" applyBorder="1" applyAlignment="1">
      <alignment horizontal="center" vertical="center"/>
    </xf>
    <xf numFmtId="0" fontId="74" fillId="0" borderId="124" xfId="0" applyFont="1" applyBorder="1" applyAlignment="1">
      <alignment horizontal="center" vertical="center"/>
    </xf>
    <xf numFmtId="0" fontId="74" fillId="0" borderId="101" xfId="0" applyFont="1" applyBorder="1" applyAlignment="1">
      <alignment horizontal="center" vertical="center"/>
    </xf>
    <xf numFmtId="0" fontId="74" fillId="0" borderId="102" xfId="0" applyFont="1" applyBorder="1" applyAlignment="1">
      <alignment horizontal="center" vertical="center"/>
    </xf>
    <xf numFmtId="0" fontId="74" fillId="0" borderId="93" xfId="0" applyFont="1" applyBorder="1" applyAlignment="1">
      <alignment horizontal="center" vertical="center"/>
    </xf>
    <xf numFmtId="9" fontId="66" fillId="0" borderId="151" xfId="0" applyNumberFormat="1" applyFont="1" applyBorder="1" applyAlignment="1">
      <alignment horizontal="center" vertical="center"/>
    </xf>
    <xf numFmtId="0" fontId="44" fillId="0" borderId="151" xfId="0" applyFont="1" applyBorder="1" applyAlignment="1">
      <alignment horizontal="center" vertical="center"/>
    </xf>
    <xf numFmtId="0" fontId="44" fillId="0" borderId="152" xfId="0" applyFont="1" applyBorder="1" applyAlignment="1">
      <alignment horizontal="center" vertical="center"/>
    </xf>
    <xf numFmtId="9" fontId="66" fillId="0" borderId="153" xfId="0" applyNumberFormat="1" applyFont="1" applyBorder="1" applyAlignment="1">
      <alignment horizontal="center" vertical="center"/>
    </xf>
    <xf numFmtId="0" fontId="44" fillId="0" borderId="154" xfId="0" applyFont="1" applyBorder="1" applyAlignment="1">
      <alignment horizontal="center" vertical="center"/>
    </xf>
    <xf numFmtId="0" fontId="0" fillId="0" borderId="31" xfId="0"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66" fillId="0" borderId="149" xfId="0" applyFont="1" applyBorder="1" applyAlignment="1">
      <alignment horizontal="center" vertical="center"/>
    </xf>
    <xf numFmtId="0" fontId="74" fillId="0" borderId="30" xfId="0" applyFont="1" applyBorder="1" applyAlignment="1">
      <alignment horizontal="center" vertical="center"/>
    </xf>
    <xf numFmtId="0" fontId="74" fillId="0" borderId="11" xfId="0" applyFont="1" applyBorder="1" applyAlignment="1">
      <alignment horizontal="center" vertical="center"/>
    </xf>
    <xf numFmtId="0" fontId="74" fillId="0" borderId="25" xfId="0" applyFont="1" applyBorder="1" applyAlignment="1">
      <alignment horizontal="center" vertical="center"/>
    </xf>
    <xf numFmtId="0" fontId="74" fillId="0" borderId="0" xfId="0" applyFont="1" applyAlignment="1">
      <alignment horizontal="center" vertical="center"/>
    </xf>
    <xf numFmtId="0" fontId="66" fillId="0" borderId="11"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0" xfId="0" applyFont="1" applyAlignment="1">
      <alignment horizontal="center" vertical="center" wrapText="1"/>
    </xf>
    <xf numFmtId="0" fontId="44" fillId="0" borderId="26" xfId="0" applyFont="1" applyBorder="1" applyAlignment="1">
      <alignment horizontal="center" vertical="center" wrapText="1"/>
    </xf>
    <xf numFmtId="0" fontId="66" fillId="0" borderId="147" xfId="0" applyFont="1" applyBorder="1" applyAlignment="1">
      <alignment horizontal="center" vertical="center"/>
    </xf>
    <xf numFmtId="0" fontId="44" fillId="0" borderId="148" xfId="0" applyFont="1" applyBorder="1" applyAlignment="1">
      <alignment horizontal="center" vertical="center"/>
    </xf>
    <xf numFmtId="9" fontId="66" fillId="0" borderId="147" xfId="0" applyNumberFormat="1" applyFont="1" applyBorder="1" applyAlignment="1">
      <alignment horizontal="center" vertical="center"/>
    </xf>
    <xf numFmtId="0" fontId="74" fillId="0" borderId="31" xfId="0" applyFont="1" applyBorder="1" applyAlignment="1">
      <alignment horizontal="center" vertical="center" wrapText="1"/>
    </xf>
    <xf numFmtId="0" fontId="74" fillId="0" borderId="7" xfId="0" applyFont="1" applyBorder="1" applyAlignment="1">
      <alignment horizontal="center" vertical="center" wrapText="1"/>
    </xf>
    <xf numFmtId="9" fontId="66" fillId="0" borderId="146" xfId="0" applyNumberFormat="1" applyFont="1" applyBorder="1" applyAlignment="1">
      <alignment horizontal="center" vertical="center"/>
    </xf>
    <xf numFmtId="9" fontId="66" fillId="0" borderId="78" xfId="0" applyNumberFormat="1" applyFont="1" applyBorder="1" applyAlignment="1">
      <alignment horizontal="center" vertical="center"/>
    </xf>
    <xf numFmtId="0" fontId="71" fillId="0" borderId="31"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9" fontId="66" fillId="0" borderId="31" xfId="0" applyNumberFormat="1" applyFont="1" applyBorder="1" applyAlignment="1">
      <alignment horizontal="center" vertical="center"/>
    </xf>
    <xf numFmtId="9" fontId="66" fillId="0" borderId="7" xfId="0" applyNumberFormat="1" applyFont="1" applyBorder="1" applyAlignment="1">
      <alignment horizontal="center" vertical="center"/>
    </xf>
    <xf numFmtId="9" fontId="66" fillId="0" borderId="8" xfId="0" applyNumberFormat="1" applyFont="1" applyBorder="1" applyAlignment="1">
      <alignment horizontal="center" vertical="center"/>
    </xf>
    <xf numFmtId="0" fontId="74" fillId="61" borderId="31" xfId="0" applyFont="1" applyFill="1" applyBorder="1" applyAlignment="1">
      <alignment horizontal="center" vertical="center"/>
    </xf>
    <xf numFmtId="0" fontId="74" fillId="61" borderId="7" xfId="0" applyFont="1" applyFill="1" applyBorder="1" applyAlignment="1">
      <alignment horizontal="center" vertical="center"/>
    </xf>
    <xf numFmtId="0" fontId="74" fillId="49" borderId="141" xfId="0" applyFont="1" applyFill="1" applyBorder="1" applyAlignment="1">
      <alignment horizontal="center" vertical="center"/>
    </xf>
    <xf numFmtId="0" fontId="44" fillId="0" borderId="142" xfId="0" applyFont="1" applyBorder="1" applyAlignment="1">
      <alignment horizontal="center" vertical="center"/>
    </xf>
    <xf numFmtId="0" fontId="44" fillId="0" borderId="143" xfId="0" applyFont="1" applyBorder="1" applyAlignment="1">
      <alignment horizontal="center" vertical="center"/>
    </xf>
    <xf numFmtId="0" fontId="44" fillId="0" borderId="144" xfId="0" applyFont="1" applyBorder="1" applyAlignment="1">
      <alignment horizontal="center" vertical="center"/>
    </xf>
    <xf numFmtId="0" fontId="66" fillId="0" borderId="31"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9" fontId="60" fillId="30" borderId="128" xfId="0" applyNumberFormat="1" applyFont="1" applyFill="1" applyBorder="1" applyAlignment="1">
      <alignment horizontal="center" vertical="center"/>
    </xf>
    <xf numFmtId="0" fontId="44" fillId="0" borderId="100" xfId="0" applyFont="1" applyBorder="1" applyAlignment="1">
      <alignment horizontal="center" vertical="center"/>
    </xf>
    <xf numFmtId="9" fontId="60" fillId="30" borderId="3" xfId="0" applyNumberFormat="1" applyFont="1" applyFill="1" applyBorder="1" applyAlignment="1">
      <alignment horizontal="center" vertical="center"/>
    </xf>
    <xf numFmtId="0" fontId="44" fillId="0" borderId="3" xfId="0" applyFont="1" applyBorder="1" applyAlignment="1">
      <alignment horizontal="center" vertical="center"/>
    </xf>
    <xf numFmtId="0" fontId="70" fillId="59" borderId="117" xfId="0" applyFont="1" applyFill="1" applyBorder="1" applyAlignment="1">
      <alignment horizontal="center" vertical="center" textRotation="255"/>
    </xf>
    <xf numFmtId="0" fontId="72" fillId="0" borderId="117" xfId="0" applyFont="1" applyBorder="1" applyAlignment="1">
      <alignment horizontal="center" vertical="center"/>
    </xf>
    <xf numFmtId="0" fontId="70" fillId="24" borderId="117" xfId="0" applyFont="1" applyFill="1" applyBorder="1" applyAlignment="1">
      <alignment horizontal="center" vertical="center" textRotation="90" wrapText="1"/>
    </xf>
    <xf numFmtId="0" fontId="60" fillId="60" borderId="13" xfId="0" applyFont="1" applyFill="1" applyBorder="1" applyAlignment="1">
      <alignment horizontal="center" vertical="center" textRotation="90" wrapText="1"/>
    </xf>
    <xf numFmtId="0" fontId="44" fillId="0" borderId="13" xfId="0" applyFont="1" applyBorder="1" applyAlignment="1">
      <alignment horizontal="center" vertical="center"/>
    </xf>
    <xf numFmtId="0" fontId="60" fillId="0" borderId="127" xfId="0" applyFont="1" applyBorder="1" applyAlignment="1">
      <alignment horizontal="left" vertical="center" wrapText="1"/>
    </xf>
    <xf numFmtId="0" fontId="60" fillId="0" borderId="0" xfId="0" applyFont="1" applyAlignment="1">
      <alignment horizontal="left" vertical="center" wrapText="1"/>
    </xf>
    <xf numFmtId="0" fontId="60" fillId="0" borderId="101" xfId="0" applyFont="1" applyBorder="1" applyAlignment="1">
      <alignment horizontal="left" vertical="center" wrapText="1"/>
    </xf>
    <xf numFmtId="0" fontId="60" fillId="0" borderId="102" xfId="0" applyFont="1" applyBorder="1" applyAlignment="1">
      <alignment horizontal="left" vertical="center" wrapText="1"/>
    </xf>
    <xf numFmtId="0" fontId="60" fillId="30" borderId="20" xfId="0" applyFont="1" applyFill="1" applyBorder="1" applyAlignment="1">
      <alignment horizontal="center" vertical="center" wrapText="1"/>
    </xf>
    <xf numFmtId="0" fontId="44" fillId="0" borderId="131" xfId="0" applyFont="1" applyBorder="1" applyAlignment="1">
      <alignment horizontal="center" vertical="center"/>
    </xf>
    <xf numFmtId="0" fontId="60" fillId="50" borderId="28" xfId="0" applyFont="1" applyFill="1" applyBorder="1" applyAlignment="1">
      <alignment horizontal="center" vertical="center" wrapText="1"/>
    </xf>
    <xf numFmtId="0" fontId="60" fillId="50" borderId="135" xfId="0" applyFont="1" applyFill="1" applyBorder="1" applyAlignment="1">
      <alignment horizontal="center" vertical="center" wrapText="1"/>
    </xf>
    <xf numFmtId="9" fontId="60" fillId="30" borderId="65" xfId="0" applyNumberFormat="1" applyFont="1" applyFill="1" applyBorder="1" applyAlignment="1">
      <alignment horizontal="center" vertical="center"/>
    </xf>
    <xf numFmtId="9" fontId="60" fillId="30" borderId="61" xfId="0" applyNumberFormat="1" applyFont="1" applyFill="1" applyBorder="1" applyAlignment="1">
      <alignment horizontal="center" vertical="center"/>
    </xf>
    <xf numFmtId="0" fontId="70" fillId="56" borderId="117" xfId="0" applyFont="1" applyFill="1" applyBorder="1" applyAlignment="1">
      <alignment horizontal="center" vertical="center" textRotation="255"/>
    </xf>
    <xf numFmtId="0" fontId="70" fillId="57" borderId="117" xfId="0" applyFont="1" applyFill="1" applyBorder="1" applyAlignment="1">
      <alignment horizontal="center" vertical="center" textRotation="90" wrapText="1"/>
    </xf>
    <xf numFmtId="0" fontId="60" fillId="58" borderId="13" xfId="0" applyFont="1" applyFill="1" applyBorder="1" applyAlignment="1">
      <alignment horizontal="center" vertical="center" textRotation="90" wrapText="1"/>
    </xf>
    <xf numFmtId="0" fontId="44" fillId="12" borderId="1" xfId="0" applyFont="1" applyFill="1" applyBorder="1" applyAlignment="1">
      <alignment horizontal="left" vertical="center" wrapText="1"/>
    </xf>
    <xf numFmtId="0" fontId="44" fillId="0" borderId="2" xfId="0" applyFont="1" applyBorder="1" applyAlignment="1">
      <alignment horizontal="center" vertical="center" wrapText="1"/>
    </xf>
    <xf numFmtId="0" fontId="60" fillId="51" borderId="1" xfId="0" applyFont="1" applyFill="1" applyBorder="1" applyAlignment="1">
      <alignment horizontal="center" vertical="center" wrapText="1"/>
    </xf>
    <xf numFmtId="0" fontId="60" fillId="12" borderId="37" xfId="0" applyFont="1" applyFill="1" applyBorder="1" applyAlignment="1">
      <alignment horizontal="left" vertical="center" wrapText="1"/>
    </xf>
    <xf numFmtId="0" fontId="60" fillId="12" borderId="1" xfId="0" applyFont="1" applyFill="1" applyBorder="1" applyAlignment="1">
      <alignment horizontal="left" vertical="center" wrapText="1"/>
    </xf>
    <xf numFmtId="0" fontId="60" fillId="30" borderId="39" xfId="0" applyFont="1" applyFill="1" applyBorder="1" applyAlignment="1">
      <alignment horizontal="center" vertical="center" wrapText="1"/>
    </xf>
    <xf numFmtId="0" fontId="44" fillId="0" borderId="20" xfId="0" applyFont="1" applyBorder="1" applyAlignment="1">
      <alignment horizontal="center" vertical="center"/>
    </xf>
    <xf numFmtId="0" fontId="60" fillId="51" borderId="28" xfId="0" applyFont="1" applyFill="1" applyBorder="1" applyAlignment="1">
      <alignment horizontal="center" vertical="center" wrapText="1"/>
    </xf>
    <xf numFmtId="0" fontId="60" fillId="51" borderId="30" xfId="0" applyFont="1" applyFill="1" applyBorder="1" applyAlignment="1">
      <alignment horizontal="center" vertical="center" wrapText="1"/>
    </xf>
    <xf numFmtId="0" fontId="44" fillId="12" borderId="4" xfId="0" applyFont="1" applyFill="1" applyBorder="1" applyAlignment="1">
      <alignment horizontal="left" vertical="center" wrapText="1"/>
    </xf>
    <xf numFmtId="0" fontId="44" fillId="0" borderId="43" xfId="0" applyFont="1" applyBorder="1" applyAlignment="1">
      <alignment horizontal="center" vertical="center" wrapText="1"/>
    </xf>
    <xf numFmtId="0" fontId="44" fillId="55" borderId="47" xfId="0" applyFont="1" applyFill="1" applyBorder="1" applyAlignment="1">
      <alignment horizontal="center" vertical="center" textRotation="90" wrapText="1"/>
    </xf>
    <xf numFmtId="0" fontId="44" fillId="55" borderId="50" xfId="0" applyFont="1" applyFill="1" applyBorder="1" applyAlignment="1">
      <alignment horizontal="center" vertical="center" textRotation="90" wrapText="1"/>
    </xf>
    <xf numFmtId="0" fontId="44" fillId="55" borderId="49" xfId="0" applyFont="1" applyFill="1" applyBorder="1" applyAlignment="1">
      <alignment horizontal="center" vertical="center" textRotation="90" wrapText="1"/>
    </xf>
    <xf numFmtId="0" fontId="44" fillId="0" borderId="20" xfId="0" applyFont="1" applyBorder="1" applyAlignment="1">
      <alignment horizontal="center" vertical="center" wrapText="1"/>
    </xf>
    <xf numFmtId="0" fontId="44" fillId="0" borderId="131" xfId="0" applyFont="1" applyBorder="1" applyAlignment="1">
      <alignment horizontal="center" vertical="center" wrapText="1"/>
    </xf>
    <xf numFmtId="0" fontId="60" fillId="51" borderId="135" xfId="0" applyFont="1" applyFill="1" applyBorder="1" applyAlignment="1">
      <alignment horizontal="center" vertical="center" wrapText="1"/>
    </xf>
    <xf numFmtId="0" fontId="60" fillId="12" borderId="127" xfId="0" applyFont="1" applyFill="1" applyBorder="1" applyAlignment="1">
      <alignment horizontal="left" vertical="center" wrapText="1"/>
    </xf>
    <xf numFmtId="0" fontId="60" fillId="12" borderId="0" xfId="0" applyFont="1" applyFill="1" applyAlignment="1">
      <alignment horizontal="left" vertical="center" wrapText="1"/>
    </xf>
    <xf numFmtId="0" fontId="60" fillId="12" borderId="101" xfId="0" applyFont="1" applyFill="1" applyBorder="1" applyAlignment="1">
      <alignment horizontal="left" vertical="center" wrapText="1"/>
    </xf>
    <xf numFmtId="0" fontId="60" fillId="12" borderId="102" xfId="0" applyFont="1" applyFill="1" applyBorder="1" applyAlignment="1">
      <alignment horizontal="left" vertical="center" wrapText="1"/>
    </xf>
    <xf numFmtId="0" fontId="44" fillId="12" borderId="87" xfId="0" applyFont="1" applyFill="1" applyBorder="1" applyAlignment="1">
      <alignment horizontal="left" vertical="center" wrapText="1"/>
    </xf>
    <xf numFmtId="0" fontId="44" fillId="12" borderId="37" xfId="0" applyFont="1" applyFill="1" applyBorder="1" applyAlignment="1">
      <alignment horizontal="left" vertical="center" wrapText="1"/>
    </xf>
    <xf numFmtId="0" fontId="44" fillId="12" borderId="94" xfId="0" applyFont="1" applyFill="1" applyBorder="1" applyAlignment="1">
      <alignment horizontal="left" vertical="center" wrapText="1"/>
    </xf>
    <xf numFmtId="0" fontId="60" fillId="54" borderId="13" xfId="0" applyFont="1" applyFill="1" applyBorder="1" applyAlignment="1">
      <alignment horizontal="center" vertical="center" textRotation="90" wrapText="1"/>
    </xf>
    <xf numFmtId="0" fontId="60" fillId="54" borderId="137" xfId="0" applyFont="1" applyFill="1" applyBorder="1" applyAlignment="1">
      <alignment horizontal="center" vertical="center" textRotation="90" wrapText="1"/>
    </xf>
    <xf numFmtId="0" fontId="60" fillId="54" borderId="138" xfId="0" applyFont="1" applyFill="1" applyBorder="1" applyAlignment="1">
      <alignment horizontal="center" vertical="center" textRotation="90" wrapText="1"/>
    </xf>
    <xf numFmtId="0" fontId="60" fillId="54" borderId="139" xfId="0" applyFont="1" applyFill="1" applyBorder="1" applyAlignment="1">
      <alignment horizontal="center" vertical="center" textRotation="90" wrapText="1"/>
    </xf>
    <xf numFmtId="9" fontId="60" fillId="30" borderId="82" xfId="0" applyNumberFormat="1" applyFont="1" applyFill="1" applyBorder="1" applyAlignment="1">
      <alignment horizontal="center" vertical="center"/>
    </xf>
    <xf numFmtId="0" fontId="44" fillId="0" borderId="80" xfId="0" applyFont="1" applyBorder="1" applyAlignment="1">
      <alignment horizontal="center" vertical="center"/>
    </xf>
    <xf numFmtId="0" fontId="44" fillId="0" borderId="140" xfId="0" applyFont="1" applyBorder="1" applyAlignment="1">
      <alignment horizontal="center" vertical="center"/>
    </xf>
    <xf numFmtId="0" fontId="60" fillId="12" borderId="136" xfId="0" applyFont="1" applyFill="1" applyBorder="1" applyAlignment="1">
      <alignment horizontal="left" vertical="center" wrapText="1"/>
    </xf>
    <xf numFmtId="0" fontId="44" fillId="0" borderId="136" xfId="0" applyFont="1" applyBorder="1" applyAlignment="1">
      <alignment horizontal="center" vertical="top" wrapText="1"/>
    </xf>
    <xf numFmtId="0" fontId="44" fillId="0" borderId="136" xfId="0" applyFont="1" applyBorder="1" applyAlignment="1">
      <alignment horizontal="center" vertical="top"/>
    </xf>
    <xf numFmtId="0" fontId="60" fillId="51" borderId="56" xfId="0" applyFont="1" applyFill="1" applyBorder="1" applyAlignment="1">
      <alignment horizontal="center" vertical="center" wrapText="1"/>
    </xf>
    <xf numFmtId="0" fontId="44" fillId="0" borderId="136" xfId="0" applyFont="1" applyBorder="1" applyAlignment="1">
      <alignment horizontal="center" vertical="center" wrapText="1"/>
    </xf>
    <xf numFmtId="0" fontId="60" fillId="51" borderId="3" xfId="0" applyFont="1" applyFill="1" applyBorder="1" applyAlignment="1">
      <alignment horizontal="center" vertical="center" wrapText="1"/>
    </xf>
    <xf numFmtId="0" fontId="70" fillId="52" borderId="117" xfId="0" applyFont="1" applyFill="1" applyBorder="1" applyAlignment="1">
      <alignment horizontal="center" vertical="center" textRotation="255"/>
    </xf>
    <xf numFmtId="0" fontId="70" fillId="53" borderId="117" xfId="0" applyFont="1" applyFill="1" applyBorder="1" applyAlignment="1">
      <alignment horizontal="center" vertical="center" textRotation="90" wrapText="1"/>
    </xf>
    <xf numFmtId="0" fontId="60" fillId="51" borderId="25" xfId="0" applyFont="1" applyFill="1" applyBorder="1" applyAlignment="1">
      <alignment horizontal="center" vertical="center" wrapText="1"/>
    </xf>
    <xf numFmtId="0" fontId="60" fillId="51" borderId="125" xfId="0" applyFont="1" applyFill="1" applyBorder="1" applyAlignment="1">
      <alignment horizontal="center" vertical="center" wrapText="1"/>
    </xf>
    <xf numFmtId="0" fontId="44" fillId="0" borderId="37" xfId="0" applyFont="1" applyBorder="1" applyAlignment="1">
      <alignment horizontal="center" vertical="center" wrapText="1"/>
    </xf>
    <xf numFmtId="0" fontId="44" fillId="0" borderId="1" xfId="0" applyFont="1" applyBorder="1" applyAlignment="1">
      <alignment horizontal="center" vertical="center" wrapText="1"/>
    </xf>
    <xf numFmtId="0" fontId="60" fillId="51" borderId="4" xfId="0" applyFont="1" applyFill="1" applyBorder="1" applyAlignment="1">
      <alignment horizontal="center" vertical="center" wrapText="1"/>
    </xf>
    <xf numFmtId="0" fontId="60" fillId="51" borderId="37" xfId="0" applyFont="1" applyFill="1" applyBorder="1" applyAlignment="1">
      <alignment horizontal="center" vertical="center" wrapText="1"/>
    </xf>
    <xf numFmtId="0" fontId="60" fillId="49" borderId="13" xfId="0" applyFont="1" applyFill="1" applyBorder="1" applyAlignment="1">
      <alignment horizontal="center" vertical="center" textRotation="90" wrapText="1"/>
    </xf>
    <xf numFmtId="0" fontId="60" fillId="49" borderId="47" xfId="0" applyFont="1" applyFill="1" applyBorder="1" applyAlignment="1">
      <alignment horizontal="center" vertical="center" textRotation="90" wrapText="1"/>
    </xf>
    <xf numFmtId="0" fontId="60" fillId="49" borderId="49" xfId="0" applyFont="1" applyFill="1" applyBorder="1" applyAlignment="1">
      <alignment horizontal="center" vertical="center" textRotation="90" wrapText="1"/>
    </xf>
    <xf numFmtId="0" fontId="60" fillId="30" borderId="131" xfId="0" applyFont="1" applyFill="1" applyBorder="1" applyAlignment="1">
      <alignment horizontal="center" vertical="center" wrapText="1"/>
    </xf>
    <xf numFmtId="9" fontId="60" fillId="30" borderId="100" xfId="0" applyNumberFormat="1" applyFont="1" applyFill="1" applyBorder="1" applyAlignment="1">
      <alignment horizontal="center" vertical="center"/>
    </xf>
    <xf numFmtId="0" fontId="44" fillId="12" borderId="0" xfId="0" applyFont="1" applyFill="1" applyAlignment="1">
      <alignment horizontal="left" vertical="center" wrapText="1"/>
    </xf>
    <xf numFmtId="0" fontId="44" fillId="12" borderId="26" xfId="0" applyFont="1" applyFill="1" applyBorder="1" applyAlignment="1">
      <alignment horizontal="left" vertical="center" wrapText="1"/>
    </xf>
    <xf numFmtId="0" fontId="44" fillId="12" borderId="101" xfId="0" applyFont="1" applyFill="1" applyBorder="1" applyAlignment="1">
      <alignment horizontal="left" vertical="center" wrapText="1"/>
    </xf>
    <xf numFmtId="0" fontId="44" fillId="12" borderId="102" xfId="0" applyFont="1" applyFill="1" applyBorder="1" applyAlignment="1">
      <alignment horizontal="left" vertical="center" wrapText="1"/>
    </xf>
    <xf numFmtId="0" fontId="44" fillId="12" borderId="92" xfId="0" applyFont="1" applyFill="1" applyBorder="1" applyAlignment="1">
      <alignment horizontal="left" vertical="center" wrapText="1"/>
    </xf>
    <xf numFmtId="0" fontId="70" fillId="48" borderId="117" xfId="0" applyFont="1" applyFill="1" applyBorder="1" applyAlignment="1">
      <alignment horizontal="center" vertical="center" textRotation="90" wrapText="1"/>
    </xf>
    <xf numFmtId="9" fontId="60" fillId="30" borderId="73" xfId="0" applyNumberFormat="1" applyFont="1" applyFill="1" applyBorder="1" applyAlignment="1">
      <alignment horizontal="center" vertical="center"/>
    </xf>
    <xf numFmtId="0" fontId="60" fillId="30" borderId="4" xfId="0" applyFont="1" applyFill="1" applyBorder="1" applyAlignment="1">
      <alignment horizontal="center" vertical="center" wrapText="1"/>
    </xf>
    <xf numFmtId="0" fontId="60" fillId="30" borderId="37" xfId="0" applyFont="1" applyFill="1" applyBorder="1" applyAlignment="1">
      <alignment horizontal="center" vertical="center" wrapText="1"/>
    </xf>
    <xf numFmtId="0" fontId="60" fillId="51" borderId="133" xfId="0" applyFont="1" applyFill="1" applyBorder="1" applyAlignment="1">
      <alignment horizontal="center" vertical="center" wrapText="1"/>
    </xf>
    <xf numFmtId="0" fontId="60" fillId="51" borderId="134" xfId="0" applyFont="1" applyFill="1" applyBorder="1" applyAlignment="1">
      <alignment horizontal="center" vertical="center" wrapText="1"/>
    </xf>
    <xf numFmtId="0" fontId="60" fillId="12" borderId="43" xfId="0" applyFont="1" applyFill="1" applyBorder="1" applyAlignment="1">
      <alignment horizontal="center" vertical="center" wrapText="1"/>
    </xf>
    <xf numFmtId="0" fontId="60" fillId="12" borderId="44" xfId="0" applyFont="1" applyFill="1" applyBorder="1" applyAlignment="1">
      <alignment horizontal="center" vertical="center" wrapText="1"/>
    </xf>
    <xf numFmtId="0" fontId="60" fillId="12" borderId="60" xfId="0" applyFont="1" applyFill="1" applyBorder="1" applyAlignment="1">
      <alignment horizontal="center" vertical="center" wrapText="1"/>
    </xf>
    <xf numFmtId="0" fontId="60" fillId="12" borderId="45" xfId="0" applyFont="1" applyFill="1" applyBorder="1" applyAlignment="1">
      <alignment horizontal="center" vertical="center" wrapText="1"/>
    </xf>
    <xf numFmtId="0" fontId="60" fillId="12" borderId="46" xfId="0" applyFont="1" applyFill="1" applyBorder="1" applyAlignment="1">
      <alignment horizontal="center" vertical="center" wrapText="1"/>
    </xf>
    <xf numFmtId="0" fontId="60" fillId="12" borderId="61" xfId="0" applyFont="1" applyFill="1" applyBorder="1" applyAlignment="1">
      <alignment horizontal="center" vertical="center" wrapText="1"/>
    </xf>
    <xf numFmtId="0" fontId="60" fillId="51" borderId="74" xfId="0" applyFont="1" applyFill="1" applyBorder="1" applyAlignment="1">
      <alignment horizontal="center" vertical="center" wrapText="1"/>
    </xf>
    <xf numFmtId="0" fontId="0" fillId="0" borderId="121" xfId="0" applyBorder="1" applyAlignment="1">
      <alignment horizontal="left" vertical="center" wrapText="1"/>
    </xf>
    <xf numFmtId="0" fontId="44" fillId="0" borderId="62" xfId="0" applyFont="1" applyBorder="1" applyAlignment="1">
      <alignment horizontal="left" vertical="center" wrapText="1"/>
    </xf>
    <xf numFmtId="0" fontId="44" fillId="0" borderId="69" xfId="0" applyFont="1" applyBorder="1" applyAlignment="1">
      <alignment horizontal="left" vertical="center" wrapText="1"/>
    </xf>
    <xf numFmtId="0" fontId="44" fillId="0" borderId="101" xfId="0" applyFont="1" applyBorder="1" applyAlignment="1">
      <alignment horizontal="left" vertical="center" wrapText="1"/>
    </xf>
    <xf numFmtId="0" fontId="44" fillId="0" borderId="102" xfId="0" applyFont="1" applyBorder="1" applyAlignment="1">
      <alignment horizontal="left" vertical="center" wrapText="1"/>
    </xf>
    <xf numFmtId="0" fontId="44" fillId="0" borderId="92" xfId="0" applyFont="1" applyBorder="1" applyAlignment="1">
      <alignment horizontal="left" vertical="center" wrapText="1"/>
    </xf>
    <xf numFmtId="0" fontId="0" fillId="30" borderId="129" xfId="0" applyFill="1" applyBorder="1" applyAlignment="1">
      <alignment horizontal="center" vertical="center" wrapText="1"/>
    </xf>
    <xf numFmtId="0" fontId="60" fillId="50" borderId="130" xfId="0" applyFont="1" applyFill="1" applyBorder="1" applyAlignment="1">
      <alignment horizontal="center" vertical="center" wrapText="1"/>
    </xf>
    <xf numFmtId="0" fontId="60" fillId="50" borderId="132" xfId="0" applyFont="1" applyFill="1" applyBorder="1" applyAlignment="1">
      <alignment horizontal="center" vertical="center" wrapText="1"/>
    </xf>
    <xf numFmtId="0" fontId="60" fillId="49" borderId="50" xfId="0" applyFont="1" applyFill="1" applyBorder="1" applyAlignment="1">
      <alignment horizontal="center" vertical="center" textRotation="90" wrapText="1"/>
    </xf>
    <xf numFmtId="0" fontId="44" fillId="12" borderId="127" xfId="0" applyFont="1" applyFill="1" applyBorder="1" applyAlignment="1">
      <alignment horizontal="left" vertical="center" wrapText="1"/>
    </xf>
    <xf numFmtId="0" fontId="60" fillId="51" borderId="66" xfId="0" applyFont="1" applyFill="1" applyBorder="1" applyAlignment="1">
      <alignment horizontal="center" vertical="center" wrapText="1"/>
    </xf>
    <xf numFmtId="0" fontId="60" fillId="51" borderId="132" xfId="0" applyFont="1" applyFill="1" applyBorder="1" applyAlignment="1">
      <alignment horizontal="center" vertical="center" wrapText="1"/>
    </xf>
    <xf numFmtId="9" fontId="60" fillId="30" borderId="123" xfId="0" applyNumberFormat="1" applyFont="1" applyFill="1" applyBorder="1" applyAlignment="1">
      <alignment horizontal="center" vertical="center"/>
    </xf>
    <xf numFmtId="0" fontId="44" fillId="0" borderId="126" xfId="0" applyFont="1" applyBorder="1" applyAlignment="1">
      <alignment horizontal="center" vertical="center"/>
    </xf>
    <xf numFmtId="9" fontId="44" fillId="0" borderId="124" xfId="0" applyNumberFormat="1" applyFont="1" applyBorder="1" applyAlignment="1">
      <alignment horizontal="center" vertical="center"/>
    </xf>
    <xf numFmtId="9" fontId="44" fillId="0" borderId="78" xfId="0" applyNumberFormat="1" applyFont="1" applyBorder="1" applyAlignment="1">
      <alignment horizontal="center" vertical="center"/>
    </xf>
    <xf numFmtId="9" fontId="44" fillId="0" borderId="93" xfId="0" applyNumberFormat="1" applyFont="1" applyBorder="1" applyAlignment="1">
      <alignment horizontal="center" vertical="center"/>
    </xf>
    <xf numFmtId="0" fontId="44" fillId="0" borderId="127" xfId="0" applyFont="1" applyBorder="1" applyAlignment="1">
      <alignment horizontal="left" vertical="center" wrapText="1"/>
    </xf>
    <xf numFmtId="0" fontId="44" fillId="0" borderId="0" xfId="0" applyFont="1" applyAlignment="1">
      <alignment horizontal="left" vertical="center" wrapText="1"/>
    </xf>
    <xf numFmtId="0" fontId="44" fillId="0" borderId="26" xfId="0" applyFont="1" applyBorder="1" applyAlignment="1">
      <alignment horizontal="left" vertical="center" wrapText="1"/>
    </xf>
    <xf numFmtId="0" fontId="44" fillId="0" borderId="92" xfId="0" applyFont="1" applyBorder="1" applyAlignment="1">
      <alignment horizontal="center" vertical="center" wrapText="1"/>
    </xf>
    <xf numFmtId="0" fontId="60" fillId="50" borderId="25" xfId="0" applyFont="1" applyFill="1" applyBorder="1" applyAlignment="1">
      <alignment horizontal="center" vertical="center" wrapText="1"/>
    </xf>
    <xf numFmtId="0" fontId="60" fillId="50" borderId="125" xfId="0" applyFont="1" applyFill="1" applyBorder="1" applyAlignment="1">
      <alignment horizontal="center" vertical="center" wrapText="1"/>
    </xf>
    <xf numFmtId="0" fontId="70" fillId="46" borderId="117" xfId="0" applyFont="1" applyFill="1" applyBorder="1" applyAlignment="1">
      <alignment horizontal="center" vertical="center" textRotation="255"/>
    </xf>
    <xf numFmtId="0" fontId="44" fillId="0" borderId="69" xfId="0" applyFont="1" applyBorder="1" applyAlignment="1">
      <alignment horizontal="center" vertical="center" wrapText="1"/>
    </xf>
    <xf numFmtId="0" fontId="60" fillId="50" borderId="122" xfId="0" applyFont="1" applyFill="1" applyBorder="1" applyAlignment="1">
      <alignment horizontal="center" vertical="center" wrapText="1"/>
    </xf>
    <xf numFmtId="0" fontId="0" fillId="0" borderId="62" xfId="0" applyBorder="1" applyAlignment="1">
      <alignment horizontal="left" vertical="center" wrapText="1"/>
    </xf>
    <xf numFmtId="0" fontId="0" fillId="0" borderId="69"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0" fontId="0" fillId="0" borderId="92" xfId="0" applyBorder="1" applyAlignment="1">
      <alignment horizontal="left" vertical="center" wrapText="1"/>
    </xf>
    <xf numFmtId="0" fontId="67" fillId="46" borderId="13" xfId="0" applyFont="1" applyFill="1" applyBorder="1" applyAlignment="1">
      <alignment horizontal="center" vertical="center" wrapText="1"/>
    </xf>
    <xf numFmtId="0" fontId="68" fillId="0" borderId="14" xfId="0" applyFont="1" applyBorder="1" applyAlignment="1">
      <alignment horizontal="center" vertical="center"/>
    </xf>
    <xf numFmtId="0" fontId="68" fillId="0" borderId="51" xfId="0" applyFont="1" applyBorder="1" applyAlignment="1">
      <alignment horizontal="center" vertical="center"/>
    </xf>
    <xf numFmtId="0" fontId="69" fillId="28" borderId="116" xfId="0" applyFont="1" applyFill="1" applyBorder="1" applyAlignment="1">
      <alignment horizontal="center" vertical="center" textRotation="90"/>
    </xf>
    <xf numFmtId="0" fontId="44" fillId="0" borderId="118" xfId="0" applyFont="1" applyBorder="1" applyAlignment="1">
      <alignment horizontal="center" vertical="center"/>
    </xf>
    <xf numFmtId="0" fontId="69" fillId="28" borderId="116" xfId="0" applyFont="1" applyFill="1" applyBorder="1" applyAlignment="1">
      <alignment horizontal="center" vertical="center" textRotation="90" wrapText="1"/>
    </xf>
    <xf numFmtId="0" fontId="69" fillId="28" borderId="47" xfId="0" applyFont="1" applyFill="1" applyBorder="1" applyAlignment="1">
      <alignment horizontal="left" vertical="center" wrapText="1"/>
    </xf>
    <xf numFmtId="0" fontId="69" fillId="28" borderId="38" xfId="0" applyFont="1" applyFill="1" applyBorder="1" applyAlignment="1">
      <alignment horizontal="left" vertical="center" wrapText="1"/>
    </xf>
    <xf numFmtId="0" fontId="69" fillId="28" borderId="50" xfId="0" applyFont="1" applyFill="1" applyBorder="1" applyAlignment="1">
      <alignment horizontal="left" vertical="center" wrapText="1"/>
    </xf>
    <xf numFmtId="0" fontId="69" fillId="28" borderId="0" xfId="0" applyFont="1" applyFill="1" applyAlignment="1">
      <alignment horizontal="left" vertical="center" wrapText="1"/>
    </xf>
    <xf numFmtId="0" fontId="69" fillId="28" borderId="116" xfId="0" applyFont="1" applyFill="1" applyBorder="1" applyAlignment="1">
      <alignment horizontal="center" vertical="center" wrapText="1"/>
    </xf>
    <xf numFmtId="0" fontId="44" fillId="0" borderId="119" xfId="0" applyFont="1" applyBorder="1" applyAlignment="1">
      <alignment horizontal="center" vertical="center"/>
    </xf>
    <xf numFmtId="0" fontId="69" fillId="28" borderId="119" xfId="0" applyFont="1" applyFill="1" applyBorder="1" applyAlignment="1">
      <alignment horizontal="center" vertical="center" wrapText="1"/>
    </xf>
    <xf numFmtId="0" fontId="69" fillId="28" borderId="116" xfId="0" applyFont="1" applyFill="1" applyBorder="1" applyAlignment="1">
      <alignment horizontal="center" vertical="center"/>
    </xf>
    <xf numFmtId="0" fontId="69" fillId="28" borderId="120" xfId="0" applyFont="1" applyFill="1" applyBorder="1" applyAlignment="1">
      <alignment horizontal="center" vertical="center"/>
    </xf>
    <xf numFmtId="0" fontId="69" fillId="28" borderId="13" xfId="0" applyFont="1" applyFill="1" applyBorder="1" applyAlignment="1">
      <alignment horizontal="center" vertical="center"/>
    </xf>
    <xf numFmtId="0" fontId="44" fillId="0" borderId="14" xfId="0" applyFont="1" applyBorder="1" applyAlignment="1">
      <alignment horizontal="center" vertical="center"/>
    </xf>
    <xf numFmtId="0" fontId="44" fillId="0" borderId="51" xfId="0" applyFont="1" applyBorder="1" applyAlignment="1">
      <alignment horizontal="center" vertical="center"/>
    </xf>
    <xf numFmtId="0" fontId="34" fillId="30" borderId="50" xfId="0" applyFont="1" applyFill="1" applyBorder="1" applyAlignment="1">
      <alignment horizontal="center" vertical="top" wrapText="1"/>
    </xf>
    <xf numFmtId="0" fontId="34" fillId="30" borderId="0" xfId="0" applyFont="1" applyFill="1" applyAlignment="1">
      <alignment horizontal="right"/>
    </xf>
    <xf numFmtId="15" fontId="34" fillId="30" borderId="39" xfId="0" applyNumberFormat="1" applyFont="1" applyFill="1" applyBorder="1" applyAlignment="1">
      <alignment horizontal="center"/>
    </xf>
    <xf numFmtId="0" fontId="34" fillId="30" borderId="54" xfId="0" applyFont="1" applyFill="1" applyBorder="1" applyAlignment="1">
      <alignment horizontal="center" vertical="center" wrapText="1"/>
    </xf>
    <xf numFmtId="0" fontId="34" fillId="0" borderId="0" xfId="0" applyFont="1" applyAlignment="1">
      <alignment horizontal="center"/>
    </xf>
    <xf numFmtId="0" fontId="36" fillId="28" borderId="47" xfId="0" applyFont="1" applyFill="1" applyBorder="1" applyAlignment="1">
      <alignment horizontal="center" vertical="center"/>
    </xf>
    <xf numFmtId="0" fontId="34" fillId="0" borderId="50" xfId="0" applyFont="1" applyBorder="1" applyAlignment="1">
      <alignment horizontal="left" vertical="top" wrapText="1"/>
    </xf>
    <xf numFmtId="0" fontId="34" fillId="0" borderId="0" xfId="0" applyFont="1" applyAlignment="1">
      <alignment horizontal="center" vertical="top" wrapText="1"/>
    </xf>
    <xf numFmtId="0" fontId="36" fillId="29" borderId="13" xfId="0" applyFont="1" applyFill="1" applyBorder="1" applyAlignment="1">
      <alignment horizontal="center" vertical="center"/>
    </xf>
    <xf numFmtId="0" fontId="39" fillId="0" borderId="40" xfId="3" applyFont="1" applyBorder="1" applyAlignment="1">
      <alignment horizontal="center" vertical="center"/>
    </xf>
    <xf numFmtId="0" fontId="39" fillId="0" borderId="41" xfId="3" applyFont="1" applyBorder="1" applyAlignment="1">
      <alignment horizontal="center" vertical="center"/>
    </xf>
    <xf numFmtId="0" fontId="39" fillId="0" borderId="42" xfId="3" applyFont="1" applyBorder="1" applyAlignment="1">
      <alignment horizontal="center" vertical="center"/>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46" xfId="0" applyFont="1" applyBorder="1" applyAlignment="1">
      <alignment horizontal="center" vertical="center" wrapText="1"/>
    </xf>
    <xf numFmtId="0" fontId="34" fillId="0" borderId="28" xfId="0" applyFont="1" applyBorder="1" applyAlignment="1">
      <alignment horizontal="center" vertical="center"/>
    </xf>
    <xf numFmtId="0" fontId="34" fillId="0" borderId="0" xfId="0" applyFont="1" applyAlignment="1">
      <alignment horizontal="center" vertical="center"/>
    </xf>
    <xf numFmtId="0" fontId="34" fillId="0" borderId="31" xfId="0" applyFont="1" applyBorder="1" applyAlignment="1">
      <alignment horizontal="center"/>
    </xf>
    <xf numFmtId="0" fontId="34" fillId="16" borderId="28" xfId="0" applyFont="1" applyFill="1" applyBorder="1" applyAlignment="1">
      <alignment horizontal="center" vertical="center" wrapText="1"/>
    </xf>
    <xf numFmtId="0" fontId="34" fillId="16" borderId="31" xfId="0" applyFont="1" applyFill="1" applyBorder="1" applyAlignment="1">
      <alignment horizontal="center" vertical="center" wrapText="1"/>
    </xf>
    <xf numFmtId="0" fontId="31" fillId="14" borderId="38" xfId="0" applyFont="1" applyFill="1" applyBorder="1" applyAlignment="1">
      <alignment horizontal="center" vertical="center" wrapText="1"/>
    </xf>
    <xf numFmtId="0" fontId="31" fillId="14" borderId="0" xfId="0" applyFont="1" applyFill="1" applyAlignment="1">
      <alignment horizontal="center" vertical="center" wrapText="1"/>
    </xf>
    <xf numFmtId="0" fontId="32" fillId="18" borderId="12" xfId="0" applyFont="1" applyFill="1" applyBorder="1" applyAlignment="1">
      <alignment horizontal="center" vertical="center" wrapText="1"/>
    </xf>
    <xf numFmtId="0" fontId="32" fillId="18" borderId="33" xfId="0" applyFont="1" applyFill="1" applyBorder="1" applyAlignment="1">
      <alignment horizontal="center" vertical="center" wrapText="1"/>
    </xf>
    <xf numFmtId="0" fontId="37" fillId="18" borderId="35" xfId="0" applyFont="1" applyFill="1" applyBorder="1" applyAlignment="1">
      <alignment horizontal="center" vertical="center" wrapText="1"/>
    </xf>
    <xf numFmtId="0" fontId="37" fillId="18" borderId="36" xfId="0" applyFont="1" applyFill="1" applyBorder="1" applyAlignment="1">
      <alignment horizontal="center" vertical="center" wrapText="1"/>
    </xf>
    <xf numFmtId="0" fontId="37" fillId="18" borderId="4" xfId="0" applyFont="1" applyFill="1" applyBorder="1" applyAlignment="1">
      <alignment horizontal="center" vertical="center" wrapText="1"/>
    </xf>
    <xf numFmtId="0" fontId="37" fillId="18" borderId="37" xfId="0" applyFont="1" applyFill="1" applyBorder="1" applyAlignment="1">
      <alignment horizontal="center" vertical="center" wrapText="1"/>
    </xf>
    <xf numFmtId="0" fontId="37" fillId="19" borderId="24" xfId="0" applyFont="1" applyFill="1" applyBorder="1" applyAlignment="1">
      <alignment horizontal="center" vertical="center" wrapText="1"/>
    </xf>
    <xf numFmtId="0" fontId="37" fillId="19" borderId="29" xfId="0" applyFont="1" applyFill="1" applyBorder="1" applyAlignment="1">
      <alignment horizontal="center" vertical="center" wrapText="1"/>
    </xf>
    <xf numFmtId="0" fontId="31" fillId="14" borderId="22" xfId="0" applyFont="1" applyFill="1" applyBorder="1" applyAlignment="1">
      <alignment horizontal="center" vertical="center"/>
    </xf>
    <xf numFmtId="0" fontId="31" fillId="14" borderId="27" xfId="0" applyFont="1" applyFill="1" applyBorder="1" applyAlignment="1">
      <alignment horizontal="center" vertical="center"/>
    </xf>
    <xf numFmtId="0" fontId="32" fillId="18" borderId="32" xfId="0" applyFont="1" applyFill="1" applyBorder="1" applyAlignment="1">
      <alignment horizontal="center" vertical="center" wrapText="1"/>
    </xf>
    <xf numFmtId="0" fontId="32" fillId="18" borderId="34" xfId="0" applyFont="1" applyFill="1" applyBorder="1" applyAlignment="1">
      <alignment horizontal="center" vertical="center" wrapText="1"/>
    </xf>
    <xf numFmtId="0" fontId="32" fillId="18" borderId="30" xfId="0" applyFont="1" applyFill="1" applyBorder="1" applyAlignment="1">
      <alignment horizontal="center" vertical="center" wrapText="1"/>
    </xf>
    <xf numFmtId="0" fontId="32" fillId="18" borderId="28" xfId="0" applyFont="1" applyFill="1" applyBorder="1" applyAlignment="1">
      <alignment horizontal="center" vertical="center" wrapText="1"/>
    </xf>
    <xf numFmtId="0" fontId="37" fillId="18" borderId="1" xfId="0" applyFont="1" applyFill="1" applyBorder="1" applyAlignment="1">
      <alignment horizontal="center" vertical="center" wrapText="1"/>
    </xf>
    <xf numFmtId="0" fontId="34" fillId="18" borderId="30" xfId="0" applyFont="1" applyFill="1" applyBorder="1" applyAlignment="1">
      <alignment horizontal="center" vertical="center" wrapText="1"/>
    </xf>
    <xf numFmtId="0" fontId="34" fillId="18" borderId="28" xfId="0" applyFont="1" applyFill="1" applyBorder="1" applyAlignment="1">
      <alignment horizontal="center" vertical="center"/>
    </xf>
    <xf numFmtId="0" fontId="34" fillId="21" borderId="3" xfId="0" applyFont="1" applyFill="1" applyBorder="1" applyAlignment="1">
      <alignment horizontal="center" vertical="center"/>
    </xf>
    <xf numFmtId="0" fontId="34" fillId="21" borderId="1" xfId="0" applyFont="1" applyFill="1" applyBorder="1" applyAlignment="1">
      <alignment horizontal="center" vertical="center"/>
    </xf>
    <xf numFmtId="9" fontId="34" fillId="22" borderId="12" xfId="0" applyNumberFormat="1" applyFont="1" applyFill="1" applyBorder="1" applyAlignment="1">
      <alignment horizontal="center" vertical="center"/>
    </xf>
    <xf numFmtId="9" fontId="34" fillId="22" borderId="32" xfId="0" applyNumberFormat="1" applyFont="1" applyFill="1" applyBorder="1" applyAlignment="1">
      <alignment horizontal="center" vertical="center"/>
    </xf>
    <xf numFmtId="0" fontId="34" fillId="18" borderId="12" xfId="0" applyFont="1" applyFill="1" applyBorder="1" applyAlignment="1">
      <alignment horizontal="center" vertical="center" wrapText="1"/>
    </xf>
    <xf numFmtId="0" fontId="37" fillId="19" borderId="30" xfId="0" applyFont="1" applyFill="1" applyBorder="1" applyAlignment="1">
      <alignment horizontal="center" vertical="center" wrapText="1"/>
    </xf>
    <xf numFmtId="0" fontId="37" fillId="19" borderId="12" xfId="0" applyFont="1" applyFill="1" applyBorder="1" applyAlignment="1">
      <alignment horizontal="center" vertical="center" wrapText="1"/>
    </xf>
    <xf numFmtId="0" fontId="37" fillId="18" borderId="30" xfId="0" applyFont="1" applyFill="1" applyBorder="1" applyAlignment="1">
      <alignment horizontal="center" vertical="center" wrapText="1"/>
    </xf>
    <xf numFmtId="0" fontId="32" fillId="17" borderId="23" xfId="0" applyFont="1" applyFill="1" applyBorder="1" applyAlignment="1">
      <alignment horizontal="center" vertical="center" wrapText="1"/>
    </xf>
    <xf numFmtId="0" fontId="32" fillId="17" borderId="28" xfId="0"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3" fillId="0" borderId="7" xfId="0" applyFont="1" applyBorder="1" applyAlignment="1">
      <alignment horizontal="left" vertical="center" wrapText="1"/>
    </xf>
    <xf numFmtId="0" fontId="36" fillId="0" borderId="7" xfId="0" applyFont="1" applyBorder="1" applyAlignment="1">
      <alignment horizontal="left"/>
    </xf>
    <xf numFmtId="0" fontId="33" fillId="0" borderId="11" xfId="0" applyFont="1" applyBorder="1" applyAlignment="1">
      <alignment wrapText="1"/>
    </xf>
    <xf numFmtId="0" fontId="31" fillId="14" borderId="13" xfId="0" applyFont="1" applyFill="1" applyBorder="1" applyAlignment="1">
      <alignment horizontal="left" vertical="center" wrapText="1"/>
    </xf>
    <xf numFmtId="0" fontId="31" fillId="14" borderId="14" xfId="0" applyFont="1" applyFill="1" applyBorder="1" applyAlignment="1">
      <alignment horizontal="left" vertical="center" wrapText="1"/>
    </xf>
    <xf numFmtId="0" fontId="31" fillId="14" borderId="14" xfId="0" applyFont="1" applyFill="1" applyBorder="1" applyAlignment="1">
      <alignment horizontal="center" vertical="center" wrapText="1"/>
    </xf>
    <xf numFmtId="0" fontId="31" fillId="14" borderId="15" xfId="0" applyFont="1" applyFill="1" applyBorder="1" applyAlignment="1">
      <alignment horizontal="center" vertical="center" wrapText="1"/>
    </xf>
    <xf numFmtId="0" fontId="33" fillId="16" borderId="16" xfId="0" applyFont="1" applyFill="1" applyBorder="1" applyAlignment="1">
      <alignment horizontal="center" vertical="center" wrapText="1"/>
    </xf>
    <xf numFmtId="0" fontId="33" fillId="16" borderId="17" xfId="0" applyFont="1" applyFill="1" applyBorder="1" applyAlignment="1">
      <alignment horizontal="center" vertical="center" wrapText="1"/>
    </xf>
    <xf numFmtId="0" fontId="15" fillId="5" borderId="2" xfId="0" applyFont="1" applyFill="1" applyBorder="1" applyAlignment="1">
      <alignment horizontal="center"/>
    </xf>
    <xf numFmtId="0" fontId="15" fillId="5" borderId="3" xfId="0" applyFont="1" applyFill="1" applyBorder="1" applyAlignment="1">
      <alignment horizontal="center"/>
    </xf>
    <xf numFmtId="0" fontId="17" fillId="0" borderId="5" xfId="0" applyFont="1" applyBorder="1" applyAlignment="1"/>
    <xf numFmtId="0" fontId="24" fillId="0" borderId="0" xfId="0" applyFont="1" applyAlignment="1"/>
    <xf numFmtId="0" fontId="31" fillId="37" borderId="11" xfId="0" applyFont="1" applyFill="1" applyBorder="1" applyAlignment="1"/>
    <xf numFmtId="0" fontId="31" fillId="37" borderId="0" xfId="0" applyFont="1" applyFill="1" applyAlignment="1"/>
    <xf numFmtId="0" fontId="31" fillId="37" borderId="9" xfId="0" applyFont="1" applyFill="1" applyBorder="1" applyAlignment="1"/>
    <xf numFmtId="0" fontId="51" fillId="15" borderId="38" xfId="3" applyFont="1" applyFill="1" applyBorder="1" applyAlignment="1"/>
    <xf numFmtId="0" fontId="51" fillId="15" borderId="48" xfId="3" applyFont="1" applyFill="1" applyBorder="1" applyAlignment="1"/>
    <xf numFmtId="0" fontId="51" fillId="0" borderId="105" xfId="3" applyFont="1" applyBorder="1" applyAlignment="1"/>
    <xf numFmtId="0" fontId="51" fillId="15" borderId="50" xfId="3" applyFont="1" applyFill="1" applyBorder="1" applyAlignment="1"/>
    <xf numFmtId="0" fontId="53" fillId="15" borderId="0" xfId="3" applyFont="1" applyFill="1" applyAlignment="1"/>
    <xf numFmtId="0" fontId="51" fillId="15" borderId="6" xfId="3" applyFont="1" applyFill="1" applyBorder="1" applyAlignment="1"/>
    <xf numFmtId="0" fontId="51" fillId="0" borderId="8" xfId="3" applyFont="1" applyBorder="1" applyAlignment="1"/>
    <xf numFmtId="0" fontId="51" fillId="15" borderId="49" xfId="3" applyFont="1" applyFill="1" applyBorder="1" applyAlignment="1"/>
    <xf numFmtId="0" fontId="51" fillId="15" borderId="9" xfId="3" applyFont="1" applyFill="1" applyBorder="1" applyAlignment="1"/>
    <xf numFmtId="0" fontId="51" fillId="15" borderId="10" xfId="3" applyFont="1" applyFill="1" applyBorder="1" applyAlignment="1"/>
    <xf numFmtId="0" fontId="51" fillId="15" borderId="14" xfId="3" applyFont="1" applyFill="1" applyBorder="1" applyAlignment="1"/>
    <xf numFmtId="0" fontId="51" fillId="15" borderId="15" xfId="3" applyFont="1" applyFill="1" applyBorder="1" applyAlignment="1"/>
    <xf numFmtId="0" fontId="55" fillId="15" borderId="20" xfId="3" applyFont="1" applyFill="1" applyBorder="1" applyAlignment="1"/>
    <xf numFmtId="0" fontId="55" fillId="15" borderId="21" xfId="3" applyFont="1" applyFill="1" applyBorder="1" applyAlignment="1"/>
    <xf numFmtId="0" fontId="55" fillId="0" borderId="26" xfId="3" applyFont="1" applyBorder="1" applyAlignment="1"/>
    <xf numFmtId="0" fontId="55" fillId="0" borderId="20" xfId="3" applyFont="1" applyBorder="1" applyAlignment="1"/>
    <xf numFmtId="0" fontId="55" fillId="0" borderId="21" xfId="3" applyFont="1" applyBorder="1" applyAlignment="1"/>
    <xf numFmtId="0" fontId="51" fillId="0" borderId="52" xfId="3" applyFont="1" applyBorder="1" applyAlignment="1"/>
    <xf numFmtId="0" fontId="44" fillId="0" borderId="105" xfId="0" applyFont="1" applyBorder="1" applyAlignment="1"/>
    <xf numFmtId="0" fontId="44" fillId="0" borderId="8" xfId="0" applyFont="1" applyBorder="1" applyAlignment="1"/>
    <xf numFmtId="0" fontId="32" fillId="15" borderId="0" xfId="0" applyFont="1" applyFill="1" applyAlignment="1"/>
    <xf numFmtId="0" fontId="32" fillId="15" borderId="6" xfId="0" applyFont="1" applyFill="1" applyBorder="1" applyAlignment="1"/>
    <xf numFmtId="0" fontId="32" fillId="0" borderId="8" xfId="0" applyFont="1" applyBorder="1" applyAlignment="1"/>
    <xf numFmtId="0" fontId="32" fillId="15" borderId="9" xfId="0" applyFont="1" applyFill="1" applyBorder="1" applyAlignment="1"/>
    <xf numFmtId="0" fontId="32" fillId="15" borderId="10" xfId="0" applyFont="1" applyFill="1" applyBorder="1" applyAlignment="1"/>
    <xf numFmtId="0" fontId="32" fillId="0" borderId="12" xfId="0" applyFont="1" applyBorder="1" applyAlignment="1"/>
    <xf numFmtId="0" fontId="32" fillId="0" borderId="20" xfId="0" applyFont="1" applyBorder="1" applyAlignment="1"/>
    <xf numFmtId="0" fontId="32" fillId="0" borderId="21" xfId="0" applyFont="1" applyBorder="1" applyAlignment="1"/>
    <xf numFmtId="0" fontId="32" fillId="18" borderId="33" xfId="0" applyFont="1" applyFill="1" applyBorder="1" applyAlignment="1"/>
    <xf numFmtId="0" fontId="37" fillId="18" borderId="28" xfId="0" applyFont="1" applyFill="1" applyBorder="1" applyAlignment="1"/>
    <xf numFmtId="0" fontId="32" fillId="23" borderId="3" xfId="0" applyFont="1" applyFill="1" applyBorder="1" applyAlignment="1"/>
    <xf numFmtId="0" fontId="32" fillId="23" borderId="1" xfId="0" applyFont="1" applyFill="1" applyBorder="1" applyAlignment="1"/>
    <xf numFmtId="0" fontId="32" fillId="8" borderId="33" xfId="0" applyFont="1" applyFill="1" applyBorder="1" applyAlignment="1"/>
    <xf numFmtId="0" fontId="32" fillId="8" borderId="34" xfId="0" applyFont="1" applyFill="1" applyBorder="1" applyAlignment="1"/>
    <xf numFmtId="0" fontId="32" fillId="18" borderId="28" xfId="0" applyFont="1" applyFill="1" applyBorder="1" applyAlignment="1"/>
    <xf numFmtId="0" fontId="32" fillId="0" borderId="39" xfId="0" applyFont="1" applyBorder="1" applyAlignment="1"/>
    <xf numFmtId="0" fontId="32" fillId="0" borderId="33" xfId="0" applyFont="1" applyBorder="1" applyAlignment="1"/>
    <xf numFmtId="0" fontId="32" fillId="0" borderId="7" xfId="0" applyFont="1" applyBorder="1" applyAlignment="1"/>
    <xf numFmtId="0" fontId="35" fillId="0" borderId="0" xfId="0" applyFont="1" applyAlignment="1"/>
    <xf numFmtId="0" fontId="32" fillId="0" borderId="38" xfId="0" applyFont="1" applyBorder="1" applyAlignment="1"/>
    <xf numFmtId="0" fontId="32" fillId="0" borderId="48" xfId="0" applyFont="1" applyBorder="1" applyAlignment="1"/>
    <xf numFmtId="0" fontId="32" fillId="0" borderId="49" xfId="0" applyFont="1" applyBorder="1" applyAlignment="1"/>
    <xf numFmtId="0" fontId="32" fillId="0" borderId="9" xfId="0" applyFont="1" applyBorder="1" applyAlignment="1"/>
    <xf numFmtId="0" fontId="32" fillId="0" borderId="10" xfId="0" applyFont="1" applyBorder="1" applyAlignment="1"/>
    <xf numFmtId="0" fontId="32" fillId="0" borderId="6" xfId="0" applyFont="1" applyBorder="1" applyAlignment="1"/>
    <xf numFmtId="0" fontId="32" fillId="0" borderId="50" xfId="0" applyFont="1" applyBorder="1" applyAlignment="1"/>
    <xf numFmtId="0" fontId="32" fillId="0" borderId="14" xfId="0" applyFont="1" applyBorder="1" applyAlignment="1"/>
    <xf numFmtId="0" fontId="32" fillId="0" borderId="51" xfId="0" applyFont="1" applyBorder="1" applyAlignment="1"/>
    <xf numFmtId="0" fontId="32" fillId="0" borderId="0" xfId="0" applyFont="1" applyAlignment="1"/>
    <xf numFmtId="0" fontId="32" fillId="0" borderId="52" xfId="0" applyFont="1" applyBorder="1" applyAlignment="1"/>
    <xf numFmtId="0" fontId="32" fillId="0" borderId="53" xfId="0" applyFont="1" applyBorder="1" applyAlignment="1"/>
    <xf numFmtId="0" fontId="32" fillId="0" borderId="11" xfId="0" applyFont="1" applyBorder="1" applyAlignment="1"/>
    <xf numFmtId="0" fontId="32" fillId="0" borderId="55" xfId="0" applyFont="1" applyBorder="1" applyAlignment="1"/>
  </cellXfs>
  <cellStyles count="4">
    <cellStyle name="Millares" xfId="1" builtinId="3"/>
    <cellStyle name="Normal" xfId="0" builtinId="0"/>
    <cellStyle name="Normal 3" xfId="3" xr:uid="{00000000-0005-0000-0000-000002000000}"/>
    <cellStyle name="Porcentaje" xfId="2" builtinId="5"/>
  </cellStyles>
  <dxfs count="43">
    <dxf>
      <fill>
        <patternFill patternType="solid">
          <fgColor rgb="FFFF9900"/>
          <bgColor rgb="FFFF9900"/>
        </patternFill>
      </fill>
    </dxf>
    <dxf>
      <fill>
        <patternFill patternType="solid">
          <fgColor rgb="FFFFFF00"/>
          <bgColor rgb="FFFFFF00"/>
        </patternFill>
      </fill>
    </dxf>
    <dxf>
      <fill>
        <patternFill patternType="solid">
          <fgColor rgb="FF00B050"/>
          <bgColor rgb="FF00B050"/>
        </patternFill>
      </fill>
    </dxf>
    <dxf>
      <fill>
        <patternFill>
          <bgColor rgb="FF0070C0"/>
        </patternFill>
      </fill>
    </dxf>
    <dxf>
      <fill>
        <patternFill>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edesarrollo/Documents/24-2/10162024%20plan%20accion%20III/FB%20PLAN%20DE%20ACCION%20DNBC%202024%20TRIMESTRE%20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amilia\Downloads\PLAN%20DE%20ACCION%20TRIMESTRE%20I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20DE%20ACCION%20TRIMESTRE%20IV%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Adriana Moreno Roncancio" id="{7827FB6E-9B86-4882-A254-529BD1038212}" userId="S::adriana.moreno@dnbc.gov.co::48d79e58-8865-4a29-9a97-fe67c589780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I9" dT="2024-07-05T16:29:46.48" personId="{7827FB6E-9B86-4882-A254-529BD1038212}" id="{8735E1ED-6C67-4B82-92C2-D8445B2A4004}">
    <text>SINSin iniciarEJEEn ejecuciónREPReprogramadoMODModificadoFINFinalizadoELIMEliminadoSUSPSuspendido</text>
  </threadedComment>
  <threadedComment ref="AJ9" dT="2024-07-05T16:36:24.75" personId="{7827FB6E-9B86-4882-A254-529BD1038212}" id="{7DD8A781-6510-44B4-9D79-D976C5EB5ED3}">
    <text>Registrar los valores de acuerdo con formula definida en el indicador</text>
  </threadedComment>
  <threadedComment ref="AK9" dT="2024-07-05T16:36:40.50" personId="{7827FB6E-9B86-4882-A254-529BD1038212}" id="{B3A36749-E299-4FD2-AB1E-4BFE78D321E6}">
    <text>Realice una breve descripción y análisis del comportamiento del indicador</text>
  </threadedComment>
  <threadedComment ref="AU9" dT="2024-07-05T16:37:20.14" personId="{7827FB6E-9B86-4882-A254-529BD1038212}" id="{3D728955-AD94-4597-A780-38773F28C3FA}">
    <text>SINSin iniciarEJEEn ejecuciónREPReprogramadoMODModificadoFINFinalizadoELIMEliminadoSUSPSuspendido</text>
  </threadedComment>
  <threadedComment ref="AV9" dT="2024-07-05T16:37:40.56" personId="{7827FB6E-9B86-4882-A254-529BD1038212}" id="{BA732602-DA49-4BEB-9E89-870C020B6384}">
    <text>Registrar los valores de acuerdo con formula definida en el indicador</text>
  </threadedComment>
  <threadedComment ref="AW9" dT="2024-07-05T16:37:52.71" personId="{7827FB6E-9B86-4882-A254-529BD1038212}" id="{29E1D506-DB89-4768-B7EA-EE6CBE612472}">
    <text>Realice una breve descripción y análisis del comportamiento del indicador</text>
  </threadedComment>
  <threadedComment ref="BG9" dT="2024-07-05T16:37:20.14" personId="{7827FB6E-9B86-4882-A254-529BD1038212}" id="{D24F51AF-6E03-4A17-9F97-50D367F684D2}">
    <text>SINSin iniciarEJEEn ejecuciónREPReprogramadoMODModificadoFINFinalizadoELIMEliminadoSUSPSuspendido</text>
  </threadedComment>
  <threadedComment ref="BH9" dT="2024-07-05T16:37:40.56" personId="{7827FB6E-9B86-4882-A254-529BD1038212}" id="{F5EF90F5-498E-4ABC-B082-88595B09FC43}">
    <text>Registrar los valores de acuerdo con formula definida en el indicador</text>
  </threadedComment>
  <threadedComment ref="BI9" dT="2024-07-05T16:37:52.71" personId="{7827FB6E-9B86-4882-A254-529BD1038212}" id="{0C171E96-6DC7-41FE-B6E6-9F4BE5543493}">
    <text>Realice una breve descripción y análisis del comportamiento del indicador</text>
  </threadedComment>
  <threadedComment ref="BS9" dT="2024-07-05T16:37:20.14" personId="{7827FB6E-9B86-4882-A254-529BD1038212}" id="{D72CA300-7E7D-4EB4-8BE1-A957959A3C93}">
    <text>SINSin iniciarEJEEn ejecuciónREPReprogramadoMODModificadoFINFinalizadoELIMEliminadoSUSPSuspendido</text>
  </threadedComment>
  <threadedComment ref="BT9" dT="2024-07-05T16:37:40.56" personId="{7827FB6E-9B86-4882-A254-529BD1038212}" id="{7B2D1D6A-DCE0-43CC-AD2D-391AA3941296}">
    <text>Registrar los valores de acuerdo con formula definida en el indicador</text>
  </threadedComment>
  <threadedComment ref="BU9" dT="2024-07-05T16:37:52.71" personId="{7827FB6E-9B86-4882-A254-529BD1038212}" id="{AAEB3D0B-7299-4341-A0CD-399281F787DC}">
    <text>Realice una breve descripción y análisis del comportamiento del indicador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R141"/>
  <sheetViews>
    <sheetView tabSelected="1" zoomScale="81" zoomScaleNormal="100" workbookViewId="0">
      <pane ySplit="1" topLeftCell="A2" activePane="bottomLeft" state="frozen"/>
      <selection pane="bottomLeft" activeCell="L2" sqref="L2"/>
    </sheetView>
  </sheetViews>
  <sheetFormatPr defaultColWidth="11.42578125" defaultRowHeight="15"/>
  <cols>
    <col min="1" max="1" width="19" customWidth="1"/>
    <col min="2" max="2" width="18" customWidth="1"/>
    <col min="3" max="3" width="18.42578125" customWidth="1"/>
    <col min="4" max="4" width="17.28515625" customWidth="1"/>
    <col min="5" max="5" width="16.85546875" customWidth="1"/>
    <col min="6" max="6" width="17.28515625" customWidth="1"/>
    <col min="7" max="7" width="22.7109375" customWidth="1"/>
    <col min="8" max="8" width="19" customWidth="1"/>
    <col min="9" max="9" width="23.28515625" customWidth="1"/>
    <col min="10" max="10" width="23" customWidth="1"/>
    <col min="11" max="11" width="14.42578125" customWidth="1"/>
    <col min="12" max="12" width="16.140625" customWidth="1"/>
    <col min="13" max="13" width="28.42578125" customWidth="1"/>
    <col min="14" max="15" width="11.42578125" customWidth="1"/>
    <col min="18" max="18" width="19.5703125" customWidth="1"/>
    <col min="21" max="21" width="20" customWidth="1"/>
    <col min="22" max="22" width="20.140625" customWidth="1"/>
    <col min="24" max="24" width="30.42578125" customWidth="1"/>
    <col min="29" max="29" width="17.28515625" hidden="1" customWidth="1"/>
    <col min="30" max="30" width="11.42578125" hidden="1" customWidth="1"/>
    <col min="31" max="31" width="17.140625" hidden="1" customWidth="1"/>
    <col min="32" max="32" width="19.42578125" hidden="1" customWidth="1"/>
    <col min="33" max="33" width="16.140625" hidden="1" customWidth="1"/>
    <col min="34" max="89" width="11.42578125" hidden="1" customWidth="1"/>
    <col min="90" max="94" width="0" hidden="1" customWidth="1"/>
  </cols>
  <sheetData>
    <row r="1" spans="1:304" s="1" customFormat="1" ht="36" customHeight="1">
      <c r="K1" s="2"/>
      <c r="T1" s="2"/>
      <c r="W1" s="2"/>
      <c r="X1" s="3"/>
      <c r="AJ1" s="2"/>
      <c r="AO1" s="2"/>
      <c r="AV1" s="2"/>
      <c r="BA1" s="4"/>
      <c r="CA1" s="1">
        <v>68.2</v>
      </c>
      <c r="CB1" s="1">
        <v>39.85</v>
      </c>
    </row>
    <row r="2" spans="1:304" s="1" customFormat="1" ht="38.25" customHeight="1">
      <c r="K2" s="2"/>
      <c r="L2" s="562" t="s">
        <v>0</v>
      </c>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3"/>
      <c r="BB2" s="562"/>
      <c r="BC2" s="562"/>
      <c r="BD2" s="562"/>
      <c r="BE2" s="562"/>
      <c r="BF2" s="562"/>
      <c r="BG2" s="562"/>
      <c r="CA2" s="1">
        <v>13.79</v>
      </c>
      <c r="CB2" s="1">
        <v>10.7</v>
      </c>
    </row>
    <row r="3" spans="1:304" s="1" customFormat="1">
      <c r="K3" s="2"/>
      <c r="T3" s="2"/>
      <c r="W3" s="2"/>
      <c r="X3" s="3"/>
      <c r="AJ3" s="2"/>
      <c r="AO3" s="2"/>
      <c r="AV3" s="2"/>
      <c r="BA3" s="4"/>
      <c r="CA3" s="1">
        <f>SUBTOTAL(9,CA1:CA2)</f>
        <v>81.990000000000009</v>
      </c>
      <c r="CB3" s="1">
        <f>SUBTOTAL(9,CB1:CB2)</f>
        <v>50.55</v>
      </c>
    </row>
    <row r="4" spans="1:304" s="1" customFormat="1">
      <c r="K4" s="2"/>
      <c r="T4" s="2"/>
      <c r="W4" s="2"/>
      <c r="X4" s="3"/>
      <c r="AJ4" s="2"/>
      <c r="AO4" s="2"/>
      <c r="AV4" s="2"/>
      <c r="BA4" s="4"/>
    </row>
    <row r="5" spans="1:304" s="1" customFormat="1" ht="67.5" hidden="1" customHeight="1">
      <c r="K5" s="2"/>
      <c r="T5" s="2"/>
      <c r="W5" s="2"/>
      <c r="X5" s="3"/>
      <c r="Y5" s="5">
        <f>Y6/266</f>
        <v>4.5112781954887221E-3</v>
      </c>
      <c r="Z5" s="5">
        <f>Z6/266</f>
        <v>8.4962406015037604E-3</v>
      </c>
      <c r="AA5" s="5">
        <f>AA6/266</f>
        <v>8.4962406015037604E-3</v>
      </c>
      <c r="AB5" s="5">
        <f>AB6/266</f>
        <v>8.5714285714285719E-3</v>
      </c>
      <c r="AD5" s="4" t="s">
        <v>1</v>
      </c>
      <c r="AE5" s="4" t="s">
        <v>2</v>
      </c>
      <c r="AF5" s="4" t="s">
        <v>3</v>
      </c>
      <c r="AJ5" s="6"/>
      <c r="AN5" s="5" t="e">
        <f>AN6/AH6</f>
        <v>#DIV/0!</v>
      </c>
      <c r="AO5" s="2"/>
      <c r="AV5" s="2"/>
      <c r="AZ5" s="5" t="e">
        <f>AZ6/AT6</f>
        <v>#DIV/0!</v>
      </c>
      <c r="BA5" s="4"/>
      <c r="CF5" s="7" t="e">
        <f>CF6/CE6</f>
        <v>#DIV/0!</v>
      </c>
      <c r="CG5" s="7"/>
    </row>
    <row r="6" spans="1:304" s="1" customFormat="1" ht="16.5" hidden="1" customHeight="1">
      <c r="K6" s="2"/>
      <c r="T6" s="2"/>
      <c r="W6" s="2"/>
      <c r="X6" s="3"/>
      <c r="Y6" s="1">
        <f t="shared" ref="Y6:AI6" si="0">SUBTOTAL(9,Y63:Y70)</f>
        <v>1.2000000000000002</v>
      </c>
      <c r="Z6" s="1">
        <f t="shared" si="0"/>
        <v>2.2600000000000002</v>
      </c>
      <c r="AA6" s="1">
        <f t="shared" si="0"/>
        <v>2.2600000000000002</v>
      </c>
      <c r="AB6" s="1">
        <f t="shared" si="0"/>
        <v>2.2800000000000002</v>
      </c>
      <c r="AC6" s="1">
        <f t="shared" si="0"/>
        <v>8</v>
      </c>
      <c r="AD6" s="1">
        <f t="shared" si="0"/>
        <v>0</v>
      </c>
      <c r="AE6" s="1">
        <f t="shared" si="0"/>
        <v>0</v>
      </c>
      <c r="AF6" s="8">
        <f t="shared" si="0"/>
        <v>0</v>
      </c>
      <c r="AG6" s="8">
        <f t="shared" si="0"/>
        <v>0</v>
      </c>
      <c r="AH6" s="9">
        <f t="shared" si="0"/>
        <v>0</v>
      </c>
      <c r="AI6" s="8">
        <f t="shared" si="0"/>
        <v>0</v>
      </c>
      <c r="AJ6" s="9"/>
      <c r="AK6" s="8">
        <f t="shared" ref="AK6:BP6" si="1">SUBTOTAL(9,AK63:AK70)</f>
        <v>0</v>
      </c>
      <c r="AL6" s="8">
        <f t="shared" si="1"/>
        <v>0</v>
      </c>
      <c r="AM6" s="8">
        <f t="shared" si="1"/>
        <v>0</v>
      </c>
      <c r="AN6" s="9">
        <f t="shared" si="1"/>
        <v>0</v>
      </c>
      <c r="AO6" s="8">
        <f t="shared" si="1"/>
        <v>0</v>
      </c>
      <c r="AP6" s="8">
        <f t="shared" si="1"/>
        <v>0</v>
      </c>
      <c r="AQ6" s="8">
        <f t="shared" si="1"/>
        <v>0</v>
      </c>
      <c r="AR6" s="8">
        <f t="shared" si="1"/>
        <v>0</v>
      </c>
      <c r="AS6" s="8">
        <f t="shared" si="1"/>
        <v>0</v>
      </c>
      <c r="AT6" s="9">
        <f t="shared" si="1"/>
        <v>0</v>
      </c>
      <c r="AU6" s="8">
        <f t="shared" si="1"/>
        <v>0</v>
      </c>
      <c r="AV6" s="8">
        <f t="shared" si="1"/>
        <v>0</v>
      </c>
      <c r="AW6" s="8">
        <f t="shared" si="1"/>
        <v>0</v>
      </c>
      <c r="AX6" s="8">
        <f t="shared" si="1"/>
        <v>0</v>
      </c>
      <c r="AY6" s="8">
        <f t="shared" si="1"/>
        <v>0</v>
      </c>
      <c r="AZ6" s="9">
        <f t="shared" si="1"/>
        <v>0</v>
      </c>
      <c r="BA6" s="8">
        <f t="shared" si="1"/>
        <v>0</v>
      </c>
      <c r="BB6" s="8">
        <f t="shared" si="1"/>
        <v>0</v>
      </c>
      <c r="BC6" s="8">
        <f t="shared" si="1"/>
        <v>0</v>
      </c>
      <c r="BD6" s="8">
        <f t="shared" si="1"/>
        <v>0</v>
      </c>
      <c r="BE6" s="8">
        <f t="shared" si="1"/>
        <v>0</v>
      </c>
      <c r="BF6" s="8">
        <f t="shared" si="1"/>
        <v>0</v>
      </c>
      <c r="BG6" s="8">
        <f t="shared" si="1"/>
        <v>0</v>
      </c>
      <c r="BH6" s="8">
        <f t="shared" si="1"/>
        <v>0</v>
      </c>
      <c r="BI6" s="8">
        <f t="shared" si="1"/>
        <v>0</v>
      </c>
      <c r="BJ6" s="8">
        <f t="shared" si="1"/>
        <v>0</v>
      </c>
      <c r="BK6" s="8">
        <f t="shared" si="1"/>
        <v>0</v>
      </c>
      <c r="BL6" s="8">
        <f t="shared" si="1"/>
        <v>0</v>
      </c>
      <c r="BM6" s="8">
        <f t="shared" si="1"/>
        <v>0</v>
      </c>
      <c r="BN6" s="8">
        <f t="shared" si="1"/>
        <v>0</v>
      </c>
      <c r="BO6" s="8">
        <f t="shared" si="1"/>
        <v>0</v>
      </c>
      <c r="BP6" s="8">
        <f t="shared" si="1"/>
        <v>0</v>
      </c>
      <c r="BQ6" s="8">
        <f t="shared" ref="BQ6:CK6" si="2">SUBTOTAL(9,BQ63:BQ70)</f>
        <v>0</v>
      </c>
      <c r="BR6" s="8">
        <f t="shared" si="2"/>
        <v>0</v>
      </c>
      <c r="BS6" s="8">
        <f t="shared" si="2"/>
        <v>0</v>
      </c>
      <c r="BT6" s="8">
        <f t="shared" si="2"/>
        <v>0</v>
      </c>
      <c r="BU6" s="8">
        <f t="shared" si="2"/>
        <v>0</v>
      </c>
      <c r="BV6" s="8">
        <f t="shared" si="2"/>
        <v>0</v>
      </c>
      <c r="BW6" s="8">
        <f t="shared" si="2"/>
        <v>0</v>
      </c>
      <c r="BX6" s="8">
        <f t="shared" si="2"/>
        <v>0</v>
      </c>
      <c r="BY6" s="8">
        <f t="shared" si="2"/>
        <v>0</v>
      </c>
      <c r="BZ6" s="8">
        <f t="shared" si="2"/>
        <v>0</v>
      </c>
      <c r="CA6" s="8">
        <f t="shared" si="2"/>
        <v>0</v>
      </c>
      <c r="CB6" s="8">
        <f t="shared" si="2"/>
        <v>0</v>
      </c>
      <c r="CC6" s="8">
        <f t="shared" si="2"/>
        <v>0</v>
      </c>
      <c r="CD6" s="9">
        <f t="shared" si="2"/>
        <v>0</v>
      </c>
      <c r="CE6" s="9">
        <f t="shared" si="2"/>
        <v>0</v>
      </c>
      <c r="CF6" s="9">
        <f t="shared" si="2"/>
        <v>0</v>
      </c>
      <c r="CG6" s="9">
        <f t="shared" si="2"/>
        <v>0</v>
      </c>
      <c r="CH6" s="8">
        <f t="shared" si="2"/>
        <v>0</v>
      </c>
      <c r="CI6" s="8">
        <f t="shared" si="2"/>
        <v>0</v>
      </c>
      <c r="CJ6" s="8">
        <f t="shared" si="2"/>
        <v>0</v>
      </c>
      <c r="CK6" s="8">
        <f t="shared" si="2"/>
        <v>0</v>
      </c>
    </row>
    <row r="7" spans="1:304" s="1" customFormat="1" ht="20.25" customHeight="1">
      <c r="A7" s="564" t="s">
        <v>4</v>
      </c>
      <c r="B7" s="564"/>
      <c r="C7" s="564"/>
      <c r="D7" s="564"/>
      <c r="E7" s="564"/>
      <c r="F7" s="564"/>
      <c r="G7" s="564"/>
      <c r="H7" s="564"/>
      <c r="I7" s="564"/>
      <c r="J7" s="564"/>
      <c r="K7" s="12"/>
      <c r="L7" s="13"/>
      <c r="M7" s="13"/>
      <c r="N7" s="13"/>
      <c r="O7" s="13"/>
      <c r="P7" s="13"/>
      <c r="Q7" s="13"/>
      <c r="R7" s="13"/>
      <c r="S7" s="13"/>
      <c r="T7" s="12"/>
      <c r="U7" s="13"/>
      <c r="V7" s="13"/>
      <c r="W7" s="12"/>
      <c r="X7" s="14"/>
      <c r="Y7" s="13"/>
      <c r="Z7" s="13"/>
      <c r="AA7" s="13"/>
      <c r="AB7" s="13"/>
      <c r="AC7" s="565" t="s">
        <v>5</v>
      </c>
      <c r="AD7" s="565"/>
      <c r="AE7" s="565"/>
      <c r="AF7" s="565"/>
      <c r="AG7" s="565"/>
      <c r="AH7" s="566" t="s">
        <v>6</v>
      </c>
      <c r="AI7" s="566"/>
      <c r="AJ7" s="566"/>
      <c r="AK7" s="566"/>
      <c r="AL7" s="566"/>
      <c r="AM7" s="566"/>
      <c r="AN7" s="566"/>
      <c r="AO7" s="566"/>
      <c r="AP7" s="566"/>
      <c r="AQ7" s="566"/>
      <c r="AR7" s="566"/>
      <c r="AS7" s="566"/>
      <c r="AT7" s="566" t="s">
        <v>7</v>
      </c>
      <c r="AU7" s="566"/>
      <c r="AV7" s="566"/>
      <c r="AW7" s="566"/>
      <c r="AX7" s="566"/>
      <c r="AY7" s="566"/>
      <c r="AZ7" s="566"/>
      <c r="BA7" s="566"/>
      <c r="BB7" s="566"/>
      <c r="BC7" s="566"/>
      <c r="BD7" s="566"/>
      <c r="BE7" s="566"/>
      <c r="BF7" s="567" t="s">
        <v>8</v>
      </c>
      <c r="BG7" s="567"/>
      <c r="BH7" s="567"/>
      <c r="BI7" s="567"/>
      <c r="BJ7" s="567"/>
      <c r="BK7" s="567"/>
      <c r="BL7" s="567"/>
      <c r="BM7" s="567"/>
      <c r="BN7" s="567"/>
      <c r="BO7" s="567"/>
      <c r="BP7" s="567"/>
      <c r="BQ7" s="567"/>
      <c r="BR7" s="561" t="s">
        <v>9</v>
      </c>
      <c r="BS7" s="561"/>
      <c r="BT7" s="561"/>
      <c r="BU7" s="561"/>
      <c r="BV7" s="561"/>
      <c r="BW7" s="561"/>
      <c r="BX7" s="561"/>
      <c r="BY7" s="561"/>
      <c r="BZ7" s="561"/>
      <c r="CA7" s="561"/>
      <c r="CB7" s="561"/>
      <c r="CC7" s="561"/>
      <c r="CD7" s="24"/>
      <c r="CE7" s="25"/>
      <c r="CF7" s="25"/>
      <c r="CG7" s="25"/>
      <c r="CH7" s="25"/>
      <c r="CI7" s="25"/>
      <c r="CJ7" s="25"/>
      <c r="CK7" s="25"/>
    </row>
    <row r="8" spans="1:304" s="1" customFormat="1" ht="13.5" hidden="1" customHeight="1">
      <c r="A8" s="194"/>
      <c r="B8" s="194"/>
      <c r="C8" s="194"/>
      <c r="D8" s="194"/>
      <c r="E8" s="194"/>
      <c r="F8" s="194"/>
      <c r="G8" s="194"/>
      <c r="H8" s="194"/>
      <c r="I8" s="194"/>
      <c r="J8" s="194"/>
      <c r="K8" s="195"/>
      <c r="L8" s="196"/>
      <c r="M8" s="196"/>
      <c r="N8" s="196"/>
      <c r="O8" s="196"/>
      <c r="P8" s="196"/>
      <c r="Q8" s="197"/>
      <c r="R8" s="197"/>
      <c r="S8" s="197"/>
      <c r="T8" s="198"/>
      <c r="U8" s="197"/>
      <c r="V8" s="197"/>
      <c r="W8" s="198"/>
      <c r="X8" s="199"/>
      <c r="Y8" s="197">
        <f>SUBTOTAL(9,Y63:Y70)</f>
        <v>1.2000000000000002</v>
      </c>
      <c r="Z8" s="197">
        <f>SUBTOTAL(9,Z63:Z70)</f>
        <v>2.2600000000000002</v>
      </c>
      <c r="AA8" s="197">
        <f>SUBTOTAL(9,AA63:AA70)</f>
        <v>2.2600000000000002</v>
      </c>
      <c r="AB8" s="197">
        <f>SUBTOTAL(9,AB63:AB70)</f>
        <v>2.2800000000000002</v>
      </c>
      <c r="AC8" s="26">
        <f>SUBTOTAL(9,AC63:AC70)</f>
        <v>8</v>
      </c>
      <c r="AD8" s="26"/>
      <c r="AE8" s="27">
        <f>SUBTOTAL(9,AE63:AE70)</f>
        <v>0</v>
      </c>
      <c r="AF8" s="26">
        <f>SUBTOTAL(9,AF63:AF70)</f>
        <v>0</v>
      </c>
      <c r="AG8" s="27">
        <f>SUBTOTAL(9,AG63:AG70)</f>
        <v>0</v>
      </c>
      <c r="AH8" s="28">
        <f>SUBTOTAL(9,AH63:AH70)</f>
        <v>0</v>
      </c>
      <c r="AI8" s="25"/>
      <c r="AJ8" s="25"/>
      <c r="AK8" s="25"/>
      <c r="AL8" s="25"/>
      <c r="AM8" s="25"/>
      <c r="AN8" s="25">
        <f>SUBTOTAL(9,AN63:AN70)</f>
        <v>0</v>
      </c>
      <c r="AO8" s="25"/>
      <c r="AP8" s="25"/>
      <c r="AQ8" s="25"/>
      <c r="AR8" s="25"/>
      <c r="AS8" s="25"/>
      <c r="AT8" s="25">
        <f t="shared" ref="AT8:AZ8" si="3">SUBTOTAL(9,AT63:AT70)</f>
        <v>0</v>
      </c>
      <c r="AU8" s="25">
        <f t="shared" si="3"/>
        <v>0</v>
      </c>
      <c r="AV8" s="25">
        <f t="shared" si="3"/>
        <v>0</v>
      </c>
      <c r="AW8" s="25">
        <f t="shared" si="3"/>
        <v>0</v>
      </c>
      <c r="AX8" s="25">
        <f t="shared" si="3"/>
        <v>0</v>
      </c>
      <c r="AY8" s="25">
        <f t="shared" si="3"/>
        <v>0</v>
      </c>
      <c r="AZ8" s="25">
        <f t="shared" si="3"/>
        <v>0</v>
      </c>
      <c r="BA8" s="25"/>
      <c r="BB8" s="25"/>
      <c r="BC8" s="25"/>
      <c r="BD8" s="25"/>
      <c r="BE8" s="25"/>
      <c r="BF8" s="25">
        <f>SUBTOTAL(9,BF63:BF70)</f>
        <v>0</v>
      </c>
      <c r="BG8" s="25">
        <f>SUBTOTAL(9,BG63:BG70)</f>
        <v>0</v>
      </c>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row>
    <row r="9" spans="1:304" s="11" customFormat="1" ht="59.25" customHeight="1">
      <c r="A9" s="109" t="s">
        <v>10</v>
      </c>
      <c r="B9" s="109" t="s">
        <v>11</v>
      </c>
      <c r="C9" s="109" t="s">
        <v>12</v>
      </c>
      <c r="D9" s="109" t="s">
        <v>13</v>
      </c>
      <c r="E9" s="109" t="s">
        <v>14</v>
      </c>
      <c r="F9" s="109" t="s">
        <v>15</v>
      </c>
      <c r="G9" s="109" t="s">
        <v>16</v>
      </c>
      <c r="H9" s="109" t="s">
        <v>17</v>
      </c>
      <c r="I9" s="109" t="s">
        <v>18</v>
      </c>
      <c r="J9" s="109" t="s">
        <v>19</v>
      </c>
      <c r="K9" s="110" t="s">
        <v>20</v>
      </c>
      <c r="L9" s="110" t="s">
        <v>21</v>
      </c>
      <c r="M9" s="110" t="s">
        <v>22</v>
      </c>
      <c r="N9" s="110" t="s">
        <v>23</v>
      </c>
      <c r="O9" s="110" t="s">
        <v>24</v>
      </c>
      <c r="P9" s="110" t="s">
        <v>25</v>
      </c>
      <c r="Q9" s="110" t="s">
        <v>26</v>
      </c>
      <c r="R9" s="110" t="s">
        <v>27</v>
      </c>
      <c r="S9" s="110" t="s">
        <v>28</v>
      </c>
      <c r="T9" s="110" t="s">
        <v>29</v>
      </c>
      <c r="U9" s="110" t="s">
        <v>30</v>
      </c>
      <c r="V9" s="110" t="s">
        <v>31</v>
      </c>
      <c r="W9" s="110" t="s">
        <v>32</v>
      </c>
      <c r="X9" s="111" t="s">
        <v>33</v>
      </c>
      <c r="Y9" s="110" t="s">
        <v>34</v>
      </c>
      <c r="Z9" s="110" t="s">
        <v>35</v>
      </c>
      <c r="AA9" s="110" t="s">
        <v>36</v>
      </c>
      <c r="AB9" s="110" t="s">
        <v>37</v>
      </c>
      <c r="AC9" s="190"/>
      <c r="AD9" s="29" t="s">
        <v>38</v>
      </c>
      <c r="AE9" s="29" t="s">
        <v>39</v>
      </c>
      <c r="AF9" s="29" t="s">
        <v>40</v>
      </c>
      <c r="AG9" s="29" t="s">
        <v>41</v>
      </c>
      <c r="AH9" s="23" t="s">
        <v>42</v>
      </c>
      <c r="AI9" s="23" t="s">
        <v>43</v>
      </c>
      <c r="AJ9" s="23" t="s">
        <v>44</v>
      </c>
      <c r="AK9" s="23" t="s">
        <v>45</v>
      </c>
      <c r="AL9" s="23" t="s">
        <v>46</v>
      </c>
      <c r="AM9" s="23" t="s">
        <v>47</v>
      </c>
      <c r="AN9" s="23" t="s">
        <v>48</v>
      </c>
      <c r="AO9" s="23" t="s">
        <v>49</v>
      </c>
      <c r="AP9" s="23" t="s">
        <v>50</v>
      </c>
      <c r="AQ9" s="23" t="s">
        <v>51</v>
      </c>
      <c r="AR9" s="23" t="s">
        <v>52</v>
      </c>
      <c r="AS9" s="23" t="s">
        <v>53</v>
      </c>
      <c r="AT9" s="23" t="s">
        <v>54</v>
      </c>
      <c r="AU9" s="23" t="s">
        <v>43</v>
      </c>
      <c r="AV9" s="23" t="s">
        <v>44</v>
      </c>
      <c r="AW9" s="23" t="s">
        <v>45</v>
      </c>
      <c r="AX9" s="23" t="s">
        <v>46</v>
      </c>
      <c r="AY9" s="23" t="s">
        <v>47</v>
      </c>
      <c r="AZ9" s="23" t="s">
        <v>48</v>
      </c>
      <c r="BA9" s="23" t="s">
        <v>49</v>
      </c>
      <c r="BB9" s="23" t="s">
        <v>50</v>
      </c>
      <c r="BC9" s="23" t="s">
        <v>51</v>
      </c>
      <c r="BD9" s="23" t="s">
        <v>52</v>
      </c>
      <c r="BE9" s="23" t="s">
        <v>53</v>
      </c>
      <c r="BF9" s="23" t="s">
        <v>55</v>
      </c>
      <c r="BG9" s="23" t="s">
        <v>43</v>
      </c>
      <c r="BH9" s="23" t="s">
        <v>44</v>
      </c>
      <c r="BI9" s="23" t="s">
        <v>45</v>
      </c>
      <c r="BJ9" s="23" t="s">
        <v>46</v>
      </c>
      <c r="BK9" s="23" t="s">
        <v>47</v>
      </c>
      <c r="BL9" s="23" t="s">
        <v>48</v>
      </c>
      <c r="BM9" s="23" t="s">
        <v>49</v>
      </c>
      <c r="BN9" s="23" t="s">
        <v>50</v>
      </c>
      <c r="BO9" s="23" t="s">
        <v>51</v>
      </c>
      <c r="BP9" s="23" t="s">
        <v>52</v>
      </c>
      <c r="BQ9" s="23" t="s">
        <v>53</v>
      </c>
      <c r="BR9" s="23" t="s">
        <v>56</v>
      </c>
      <c r="BS9" s="23" t="s">
        <v>43</v>
      </c>
      <c r="BT9" s="23" t="s">
        <v>44</v>
      </c>
      <c r="BU9" s="23" t="s">
        <v>45</v>
      </c>
      <c r="BV9" s="23" t="s">
        <v>46</v>
      </c>
      <c r="BW9" s="23" t="s">
        <v>47</v>
      </c>
      <c r="BX9" s="23" t="s">
        <v>48</v>
      </c>
      <c r="BY9" s="23" t="s">
        <v>49</v>
      </c>
      <c r="BZ9" s="23" t="s">
        <v>50</v>
      </c>
      <c r="CA9" s="23" t="s">
        <v>51</v>
      </c>
      <c r="CB9" s="23" t="s">
        <v>52</v>
      </c>
      <c r="CC9" s="23" t="s">
        <v>53</v>
      </c>
      <c r="CD9" s="30" t="s">
        <v>57</v>
      </c>
      <c r="CE9" s="30" t="s">
        <v>58</v>
      </c>
      <c r="CF9" s="30" t="s">
        <v>59</v>
      </c>
      <c r="CG9" s="30"/>
      <c r="CH9" s="30" t="s">
        <v>50</v>
      </c>
      <c r="CI9" s="30" t="s">
        <v>51</v>
      </c>
      <c r="CJ9" s="30" t="s">
        <v>52</v>
      </c>
      <c r="CK9" s="30" t="s">
        <v>53</v>
      </c>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row>
    <row r="10" spans="1:304" s="11" customFormat="1" ht="59.25" customHeight="1">
      <c r="A10" s="43" t="s">
        <v>60</v>
      </c>
      <c r="B10" s="43" t="s">
        <v>61</v>
      </c>
      <c r="C10" s="43" t="s">
        <v>62</v>
      </c>
      <c r="D10" s="43" t="s">
        <v>63</v>
      </c>
      <c r="E10" s="112" t="s">
        <v>64</v>
      </c>
      <c r="F10" s="112" t="s">
        <v>65</v>
      </c>
      <c r="G10" s="112" t="s">
        <v>66</v>
      </c>
      <c r="H10" s="113" t="s">
        <v>67</v>
      </c>
      <c r="I10" s="113" t="s">
        <v>68</v>
      </c>
      <c r="J10" s="113" t="s">
        <v>69</v>
      </c>
      <c r="K10" s="36" t="s">
        <v>70</v>
      </c>
      <c r="L10" s="113" t="s">
        <v>71</v>
      </c>
      <c r="M10" s="36" t="s">
        <v>72</v>
      </c>
      <c r="N10" s="36" t="s">
        <v>73</v>
      </c>
      <c r="O10" s="36" t="s">
        <v>74</v>
      </c>
      <c r="P10" s="36" t="s">
        <v>75</v>
      </c>
      <c r="Q10" s="114"/>
      <c r="R10" s="36" t="s">
        <v>76</v>
      </c>
      <c r="S10" s="36" t="s">
        <v>77</v>
      </c>
      <c r="T10" s="37">
        <v>15</v>
      </c>
      <c r="U10" s="39" t="s">
        <v>78</v>
      </c>
      <c r="V10" s="39" t="s">
        <v>79</v>
      </c>
      <c r="W10" s="36" t="s">
        <v>80</v>
      </c>
      <c r="X10" s="39" t="s">
        <v>81</v>
      </c>
      <c r="Y10" s="115">
        <f>6/15</f>
        <v>0.4</v>
      </c>
      <c r="Z10" s="115">
        <f>2/15</f>
        <v>0.13333333333333333</v>
      </c>
      <c r="AA10" s="115">
        <f>3/15</f>
        <v>0.2</v>
      </c>
      <c r="AB10" s="115">
        <f>4/15</f>
        <v>0.26666666666666666</v>
      </c>
      <c r="AC10" s="191"/>
      <c r="AD10" s="32"/>
      <c r="AE10" s="32"/>
      <c r="AF10" s="32"/>
      <c r="AG10" s="32"/>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3"/>
      <c r="CE10" s="33"/>
      <c r="CF10" s="33"/>
      <c r="CG10" s="33"/>
      <c r="CH10" s="33"/>
      <c r="CI10" s="33"/>
      <c r="CJ10" s="33"/>
      <c r="CK10" s="33"/>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row>
    <row r="11" spans="1:304" s="11" customFormat="1" ht="59.25" customHeight="1">
      <c r="A11" s="43" t="s">
        <v>60</v>
      </c>
      <c r="B11" s="43" t="s">
        <v>61</v>
      </c>
      <c r="C11" s="43" t="s">
        <v>62</v>
      </c>
      <c r="D11" s="43" t="s">
        <v>63</v>
      </c>
      <c r="E11" s="112" t="s">
        <v>64</v>
      </c>
      <c r="F11" s="112" t="s">
        <v>65</v>
      </c>
      <c r="G11" s="112" t="s">
        <v>66</v>
      </c>
      <c r="H11" s="113" t="s">
        <v>67</v>
      </c>
      <c r="I11" s="113" t="s">
        <v>68</v>
      </c>
      <c r="J11" s="113" t="s">
        <v>69</v>
      </c>
      <c r="K11" s="36" t="s">
        <v>70</v>
      </c>
      <c r="L11" s="113" t="s">
        <v>71</v>
      </c>
      <c r="M11" s="36" t="s">
        <v>82</v>
      </c>
      <c r="N11" s="36" t="s">
        <v>73</v>
      </c>
      <c r="O11" s="36" t="s">
        <v>74</v>
      </c>
      <c r="P11" s="36" t="s">
        <v>75</v>
      </c>
      <c r="Q11" s="114"/>
      <c r="R11" s="36" t="s">
        <v>76</v>
      </c>
      <c r="S11" s="36" t="s">
        <v>77</v>
      </c>
      <c r="T11" s="37">
        <v>12</v>
      </c>
      <c r="U11" s="39" t="s">
        <v>83</v>
      </c>
      <c r="V11" s="39" t="s">
        <v>84</v>
      </c>
      <c r="W11" s="36" t="s">
        <v>80</v>
      </c>
      <c r="X11" s="39" t="s">
        <v>85</v>
      </c>
      <c r="Y11" s="115">
        <v>0.25</v>
      </c>
      <c r="Z11" s="115">
        <v>0.25</v>
      </c>
      <c r="AA11" s="115">
        <v>0.25</v>
      </c>
      <c r="AB11" s="115">
        <v>0.25</v>
      </c>
      <c r="AC11" s="191"/>
      <c r="AD11" s="32"/>
      <c r="AE11" s="32"/>
      <c r="AF11" s="32"/>
      <c r="AG11" s="32"/>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3"/>
      <c r="CE11" s="33"/>
      <c r="CF11" s="33"/>
      <c r="CG11" s="33"/>
      <c r="CH11" s="33"/>
      <c r="CI11" s="33"/>
      <c r="CJ11" s="33"/>
      <c r="CK11" s="33"/>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row>
    <row r="12" spans="1:304" s="11" customFormat="1" ht="59.25" customHeight="1">
      <c r="A12" s="43" t="s">
        <v>60</v>
      </c>
      <c r="B12" s="43" t="s">
        <v>61</v>
      </c>
      <c r="C12" s="43" t="s">
        <v>62</v>
      </c>
      <c r="D12" s="43" t="s">
        <v>63</v>
      </c>
      <c r="E12" s="112" t="s">
        <v>64</v>
      </c>
      <c r="F12" s="112" t="s">
        <v>65</v>
      </c>
      <c r="G12" s="112" t="s">
        <v>66</v>
      </c>
      <c r="H12" s="113" t="s">
        <v>67</v>
      </c>
      <c r="I12" s="113" t="s">
        <v>68</v>
      </c>
      <c r="J12" s="113" t="s">
        <v>69</v>
      </c>
      <c r="K12" s="36" t="s">
        <v>70</v>
      </c>
      <c r="L12" s="113" t="s">
        <v>71</v>
      </c>
      <c r="M12" s="36" t="s">
        <v>86</v>
      </c>
      <c r="N12" s="36" t="s">
        <v>87</v>
      </c>
      <c r="O12" s="36" t="s">
        <v>74</v>
      </c>
      <c r="P12" s="36" t="s">
        <v>75</v>
      </c>
      <c r="Q12" s="114"/>
      <c r="R12" s="36" t="s">
        <v>76</v>
      </c>
      <c r="S12" s="36" t="s">
        <v>77</v>
      </c>
      <c r="T12" s="37">
        <v>3</v>
      </c>
      <c r="U12" s="39" t="s">
        <v>88</v>
      </c>
      <c r="V12" s="39" t="s">
        <v>89</v>
      </c>
      <c r="W12" s="36" t="s">
        <v>90</v>
      </c>
      <c r="X12" s="39" t="s">
        <v>91</v>
      </c>
      <c r="Y12" s="115">
        <v>0.25</v>
      </c>
      <c r="Z12" s="115">
        <v>0.25</v>
      </c>
      <c r="AA12" s="115">
        <v>0.25</v>
      </c>
      <c r="AB12" s="115">
        <v>0.25</v>
      </c>
      <c r="AC12" s="191"/>
      <c r="AD12" s="32"/>
      <c r="AE12" s="32"/>
      <c r="AF12" s="32"/>
      <c r="AG12" s="32"/>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3"/>
      <c r="CE12" s="33"/>
      <c r="CF12" s="33"/>
      <c r="CG12" s="33"/>
      <c r="CH12" s="33"/>
      <c r="CI12" s="33"/>
      <c r="CJ12" s="33"/>
      <c r="CK12" s="33"/>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row>
    <row r="13" spans="1:304" s="11" customFormat="1" ht="59.25" customHeight="1">
      <c r="A13" s="43" t="s">
        <v>60</v>
      </c>
      <c r="B13" s="43" t="s">
        <v>61</v>
      </c>
      <c r="C13" s="43" t="s">
        <v>62</v>
      </c>
      <c r="D13" s="43" t="s">
        <v>63</v>
      </c>
      <c r="E13" s="112" t="s">
        <v>64</v>
      </c>
      <c r="F13" s="112" t="s">
        <v>65</v>
      </c>
      <c r="G13" s="112" t="s">
        <v>66</v>
      </c>
      <c r="H13" s="113" t="s">
        <v>67</v>
      </c>
      <c r="I13" s="113" t="s">
        <v>68</v>
      </c>
      <c r="J13" s="113" t="s">
        <v>69</v>
      </c>
      <c r="K13" s="36" t="s">
        <v>70</v>
      </c>
      <c r="L13" s="113" t="s">
        <v>71</v>
      </c>
      <c r="M13" s="36" t="s">
        <v>92</v>
      </c>
      <c r="N13" s="36" t="s">
        <v>87</v>
      </c>
      <c r="O13" s="36" t="s">
        <v>93</v>
      </c>
      <c r="P13" s="36" t="s">
        <v>75</v>
      </c>
      <c r="Q13" s="114"/>
      <c r="R13" s="36" t="s">
        <v>76</v>
      </c>
      <c r="S13" s="36" t="s">
        <v>77</v>
      </c>
      <c r="T13" s="38">
        <v>1</v>
      </c>
      <c r="U13" s="39" t="s">
        <v>94</v>
      </c>
      <c r="V13" s="39" t="s">
        <v>95</v>
      </c>
      <c r="W13" s="36" t="s">
        <v>80</v>
      </c>
      <c r="X13" s="39" t="s">
        <v>96</v>
      </c>
      <c r="Y13" s="115">
        <v>0.25</v>
      </c>
      <c r="Z13" s="115">
        <v>0.25</v>
      </c>
      <c r="AA13" s="115">
        <v>0.25</v>
      </c>
      <c r="AB13" s="115">
        <v>0.25</v>
      </c>
      <c r="AC13" s="191"/>
      <c r="AD13" s="32"/>
      <c r="AE13" s="32"/>
      <c r="AF13" s="32"/>
      <c r="AG13" s="32"/>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3"/>
      <c r="CE13" s="33"/>
      <c r="CF13" s="33"/>
      <c r="CG13" s="33"/>
      <c r="CH13" s="33"/>
      <c r="CI13" s="33"/>
      <c r="CJ13" s="33"/>
      <c r="CK13" s="33"/>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row>
    <row r="14" spans="1:304" s="11" customFormat="1" ht="59.25" customHeight="1">
      <c r="A14" s="43" t="s">
        <v>60</v>
      </c>
      <c r="B14" s="43" t="s">
        <v>61</v>
      </c>
      <c r="C14" s="43" t="s">
        <v>62</v>
      </c>
      <c r="D14" s="43" t="s">
        <v>63</v>
      </c>
      <c r="E14" s="112" t="s">
        <v>64</v>
      </c>
      <c r="F14" s="112" t="s">
        <v>65</v>
      </c>
      <c r="G14" s="112" t="s">
        <v>66</v>
      </c>
      <c r="H14" s="113" t="s">
        <v>67</v>
      </c>
      <c r="I14" s="113" t="s">
        <v>68</v>
      </c>
      <c r="J14" s="113" t="s">
        <v>69</v>
      </c>
      <c r="K14" s="36" t="s">
        <v>70</v>
      </c>
      <c r="L14" s="113" t="s">
        <v>71</v>
      </c>
      <c r="M14" s="36" t="s">
        <v>97</v>
      </c>
      <c r="N14" s="36" t="s">
        <v>87</v>
      </c>
      <c r="O14" s="36" t="s">
        <v>74</v>
      </c>
      <c r="P14" s="36" t="s">
        <v>75</v>
      </c>
      <c r="Q14" s="114"/>
      <c r="R14" s="36" t="s">
        <v>76</v>
      </c>
      <c r="S14" s="36" t="s">
        <v>77</v>
      </c>
      <c r="T14" s="38">
        <v>1</v>
      </c>
      <c r="U14" s="39" t="s">
        <v>98</v>
      </c>
      <c r="V14" s="39" t="s">
        <v>99</v>
      </c>
      <c r="W14" s="36" t="s">
        <v>80</v>
      </c>
      <c r="X14" s="39" t="s">
        <v>100</v>
      </c>
      <c r="Y14" s="115">
        <v>0.25</v>
      </c>
      <c r="Z14" s="115">
        <v>0.25</v>
      </c>
      <c r="AA14" s="115">
        <v>0.25</v>
      </c>
      <c r="AB14" s="115">
        <v>0.25</v>
      </c>
      <c r="AC14" s="191"/>
      <c r="AD14" s="32"/>
      <c r="AE14" s="32"/>
      <c r="AF14" s="32"/>
      <c r="AG14" s="32"/>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3"/>
      <c r="CE14" s="33"/>
      <c r="CF14" s="33"/>
      <c r="CG14" s="33"/>
      <c r="CH14" s="33"/>
      <c r="CI14" s="33"/>
      <c r="CJ14" s="33"/>
      <c r="CK14" s="33"/>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row>
    <row r="15" spans="1:304" s="11" customFormat="1" ht="59.25" customHeight="1">
      <c r="A15" s="43" t="s">
        <v>60</v>
      </c>
      <c r="B15" s="43" t="s">
        <v>61</v>
      </c>
      <c r="C15" s="43" t="s">
        <v>62</v>
      </c>
      <c r="D15" s="43" t="s">
        <v>63</v>
      </c>
      <c r="E15" s="112" t="s">
        <v>64</v>
      </c>
      <c r="F15" s="112" t="s">
        <v>65</v>
      </c>
      <c r="G15" s="112" t="s">
        <v>66</v>
      </c>
      <c r="H15" s="113" t="s">
        <v>67</v>
      </c>
      <c r="I15" s="113" t="s">
        <v>68</v>
      </c>
      <c r="J15" s="113" t="s">
        <v>69</v>
      </c>
      <c r="K15" s="36" t="s">
        <v>70</v>
      </c>
      <c r="L15" s="113" t="s">
        <v>71</v>
      </c>
      <c r="M15" s="36" t="s">
        <v>101</v>
      </c>
      <c r="N15" s="36" t="s">
        <v>87</v>
      </c>
      <c r="O15" s="36" t="s">
        <v>74</v>
      </c>
      <c r="P15" s="36" t="s">
        <v>75</v>
      </c>
      <c r="Q15" s="114"/>
      <c r="R15" s="36" t="s">
        <v>76</v>
      </c>
      <c r="S15" s="36" t="s">
        <v>77</v>
      </c>
      <c r="T15" s="37">
        <v>1</v>
      </c>
      <c r="U15" s="39" t="s">
        <v>102</v>
      </c>
      <c r="V15" s="39" t="s">
        <v>103</v>
      </c>
      <c r="W15" s="36" t="s">
        <v>90</v>
      </c>
      <c r="X15" s="39" t="s">
        <v>104</v>
      </c>
      <c r="Y15" s="114"/>
      <c r="Z15" s="114"/>
      <c r="AA15" s="114"/>
      <c r="AB15" s="115">
        <v>1</v>
      </c>
      <c r="AC15" s="191"/>
      <c r="AD15" s="32"/>
      <c r="AE15" s="32"/>
      <c r="AF15" s="32"/>
      <c r="AG15" s="32"/>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3"/>
      <c r="CE15" s="33"/>
      <c r="CF15" s="33"/>
      <c r="CG15" s="33"/>
      <c r="CH15" s="33"/>
      <c r="CI15" s="33"/>
      <c r="CJ15" s="33"/>
      <c r="CK15" s="33"/>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row>
    <row r="16" spans="1:304" s="11" customFormat="1" ht="59.25" customHeight="1">
      <c r="A16" s="43" t="s">
        <v>60</v>
      </c>
      <c r="B16" s="43" t="s">
        <v>61</v>
      </c>
      <c r="C16" s="43" t="s">
        <v>62</v>
      </c>
      <c r="D16" s="43" t="s">
        <v>63</v>
      </c>
      <c r="E16" s="112" t="s">
        <v>64</v>
      </c>
      <c r="F16" s="112" t="s">
        <v>65</v>
      </c>
      <c r="G16" s="112" t="s">
        <v>66</v>
      </c>
      <c r="H16" s="113" t="s">
        <v>67</v>
      </c>
      <c r="I16" s="113" t="s">
        <v>68</v>
      </c>
      <c r="J16" s="113" t="s">
        <v>69</v>
      </c>
      <c r="K16" s="36" t="s">
        <v>70</v>
      </c>
      <c r="L16" s="113" t="s">
        <v>71</v>
      </c>
      <c r="M16" s="36" t="s">
        <v>105</v>
      </c>
      <c r="N16" s="36" t="s">
        <v>87</v>
      </c>
      <c r="O16" s="36" t="s">
        <v>74</v>
      </c>
      <c r="P16" s="36" t="s">
        <v>75</v>
      </c>
      <c r="Q16" s="114"/>
      <c r="R16" s="36" t="s">
        <v>76</v>
      </c>
      <c r="S16" s="36" t="s">
        <v>77</v>
      </c>
      <c r="T16" s="37">
        <v>1</v>
      </c>
      <c r="U16" s="39" t="s">
        <v>106</v>
      </c>
      <c r="V16" s="39" t="s">
        <v>107</v>
      </c>
      <c r="W16" s="36" t="s">
        <v>90</v>
      </c>
      <c r="X16" s="39" t="s">
        <v>108</v>
      </c>
      <c r="Y16" s="114"/>
      <c r="Z16" s="114"/>
      <c r="AA16" s="114"/>
      <c r="AB16" s="115">
        <v>1</v>
      </c>
      <c r="AC16" s="191"/>
      <c r="AD16" s="32"/>
      <c r="AE16" s="32"/>
      <c r="AF16" s="32"/>
      <c r="AG16" s="32"/>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3"/>
      <c r="CE16" s="33"/>
      <c r="CF16" s="33"/>
      <c r="CG16" s="33"/>
      <c r="CH16" s="33"/>
      <c r="CI16" s="33"/>
      <c r="CJ16" s="33"/>
      <c r="CK16" s="33"/>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row>
    <row r="17" spans="1:304" s="11" customFormat="1" ht="59.25" customHeight="1">
      <c r="A17" s="108" t="s">
        <v>60</v>
      </c>
      <c r="B17" s="108" t="s">
        <v>61</v>
      </c>
      <c r="C17" s="108" t="s">
        <v>62</v>
      </c>
      <c r="D17" s="108" t="s">
        <v>63</v>
      </c>
      <c r="E17" s="108" t="s">
        <v>64</v>
      </c>
      <c r="F17" s="108" t="s">
        <v>65</v>
      </c>
      <c r="G17" s="108" t="s">
        <v>66</v>
      </c>
      <c r="H17" s="113" t="s">
        <v>67</v>
      </c>
      <c r="I17" s="108" t="s">
        <v>68</v>
      </c>
      <c r="J17" s="113" t="s">
        <v>69</v>
      </c>
      <c r="K17" s="46" t="s">
        <v>109</v>
      </c>
      <c r="L17" s="46" t="s">
        <v>71</v>
      </c>
      <c r="M17" s="116" t="s">
        <v>110</v>
      </c>
      <c r="N17" s="46" t="s">
        <v>111</v>
      </c>
      <c r="O17" s="46" t="s">
        <v>112</v>
      </c>
      <c r="P17" s="46" t="s">
        <v>113</v>
      </c>
      <c r="Q17" s="117">
        <v>0</v>
      </c>
      <c r="R17" s="46" t="s">
        <v>76</v>
      </c>
      <c r="S17" s="46" t="s">
        <v>114</v>
      </c>
      <c r="T17" s="46">
        <v>24</v>
      </c>
      <c r="U17" s="116" t="s">
        <v>115</v>
      </c>
      <c r="V17" s="116" t="s">
        <v>116</v>
      </c>
      <c r="W17" s="46" t="s">
        <v>90</v>
      </c>
      <c r="X17" s="108" t="s">
        <v>117</v>
      </c>
      <c r="Y17" s="86">
        <v>0.25</v>
      </c>
      <c r="Z17" s="86">
        <v>0.25</v>
      </c>
      <c r="AA17" s="86">
        <v>0.25</v>
      </c>
      <c r="AB17" s="86">
        <v>0.25</v>
      </c>
      <c r="AC17" s="40"/>
      <c r="AD17" s="40"/>
      <c r="AE17" s="40"/>
      <c r="AF17" s="40"/>
      <c r="AG17" s="40"/>
      <c r="AH17" s="40"/>
      <c r="AI17" s="40"/>
      <c r="AJ17" s="40"/>
      <c r="AK17" s="40"/>
      <c r="AL17" s="40"/>
      <c r="AM17" s="40"/>
      <c r="AN17" s="41">
        <v>1</v>
      </c>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row>
    <row r="18" spans="1:304" s="11" customFormat="1" ht="59.25" customHeight="1">
      <c r="A18" s="108" t="s">
        <v>60</v>
      </c>
      <c r="B18" s="108" t="s">
        <v>61</v>
      </c>
      <c r="C18" s="108" t="s">
        <v>62</v>
      </c>
      <c r="D18" s="108" t="s">
        <v>63</v>
      </c>
      <c r="E18" s="108" t="s">
        <v>64</v>
      </c>
      <c r="F18" s="108" t="s">
        <v>65</v>
      </c>
      <c r="G18" s="108" t="s">
        <v>66</v>
      </c>
      <c r="H18" s="113" t="s">
        <v>67</v>
      </c>
      <c r="I18" s="108" t="s">
        <v>118</v>
      </c>
      <c r="J18" s="113" t="s">
        <v>69</v>
      </c>
      <c r="K18" s="108" t="s">
        <v>109</v>
      </c>
      <c r="L18" s="108" t="s">
        <v>71</v>
      </c>
      <c r="M18" s="108" t="s">
        <v>119</v>
      </c>
      <c r="N18" s="108" t="s">
        <v>111</v>
      </c>
      <c r="O18" s="108" t="s">
        <v>112</v>
      </c>
      <c r="P18" s="108" t="s">
        <v>113</v>
      </c>
      <c r="Q18" s="108"/>
      <c r="R18" s="108" t="s">
        <v>76</v>
      </c>
      <c r="S18" s="118" t="s">
        <v>114</v>
      </c>
      <c r="T18" s="108">
        <v>12</v>
      </c>
      <c r="U18" s="108" t="s">
        <v>119</v>
      </c>
      <c r="V18" s="108" t="s">
        <v>120</v>
      </c>
      <c r="W18" s="108" t="s">
        <v>90</v>
      </c>
      <c r="X18" s="108" t="s">
        <v>121</v>
      </c>
      <c r="Y18" s="119">
        <v>0.25</v>
      </c>
      <c r="Z18" s="119">
        <v>0.25</v>
      </c>
      <c r="AA18" s="119">
        <v>0.25</v>
      </c>
      <c r="AB18" s="119">
        <v>0.25</v>
      </c>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row>
    <row r="19" spans="1:304" s="11" customFormat="1" ht="59.25" customHeight="1">
      <c r="A19" s="108" t="s">
        <v>60</v>
      </c>
      <c r="B19" s="108" t="s">
        <v>61</v>
      </c>
      <c r="C19" s="108" t="s">
        <v>62</v>
      </c>
      <c r="D19" s="108" t="s">
        <v>63</v>
      </c>
      <c r="E19" s="108" t="s">
        <v>64</v>
      </c>
      <c r="F19" s="108" t="s">
        <v>65</v>
      </c>
      <c r="G19" s="108" t="s">
        <v>66</v>
      </c>
      <c r="H19" s="113" t="s">
        <v>67</v>
      </c>
      <c r="I19" s="108" t="s">
        <v>68</v>
      </c>
      <c r="J19" s="113" t="s">
        <v>69</v>
      </c>
      <c r="K19" s="46" t="s">
        <v>109</v>
      </c>
      <c r="L19" s="46" t="s">
        <v>71</v>
      </c>
      <c r="M19" s="120" t="s">
        <v>122</v>
      </c>
      <c r="N19" s="46" t="s">
        <v>111</v>
      </c>
      <c r="O19" s="46" t="s">
        <v>112</v>
      </c>
      <c r="P19" s="46" t="s">
        <v>113</v>
      </c>
      <c r="Q19" s="121"/>
      <c r="R19" s="46" t="s">
        <v>76</v>
      </c>
      <c r="S19" s="122" t="s">
        <v>114</v>
      </c>
      <c r="T19" s="123">
        <v>1</v>
      </c>
      <c r="U19" s="124" t="s">
        <v>123</v>
      </c>
      <c r="V19" s="122" t="s">
        <v>124</v>
      </c>
      <c r="W19" s="46" t="s">
        <v>90</v>
      </c>
      <c r="X19" s="118" t="s">
        <v>125</v>
      </c>
      <c r="Y19" s="121"/>
      <c r="Z19" s="86">
        <v>1</v>
      </c>
      <c r="AA19" s="102"/>
      <c r="AB19" s="121"/>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row>
    <row r="20" spans="1:304" s="11" customFormat="1" ht="59.25" customHeight="1">
      <c r="A20" s="108" t="s">
        <v>60</v>
      </c>
      <c r="B20" s="108" t="s">
        <v>61</v>
      </c>
      <c r="C20" s="108" t="s">
        <v>62</v>
      </c>
      <c r="D20" s="108" t="s">
        <v>63</v>
      </c>
      <c r="E20" s="108" t="s">
        <v>64</v>
      </c>
      <c r="F20" s="108" t="s">
        <v>65</v>
      </c>
      <c r="G20" s="108" t="s">
        <v>66</v>
      </c>
      <c r="H20" s="113" t="s">
        <v>67</v>
      </c>
      <c r="I20" s="108" t="s">
        <v>68</v>
      </c>
      <c r="J20" s="113" t="s">
        <v>69</v>
      </c>
      <c r="K20" s="46" t="s">
        <v>109</v>
      </c>
      <c r="L20" s="46" t="s">
        <v>71</v>
      </c>
      <c r="M20" s="120" t="s">
        <v>126</v>
      </c>
      <c r="N20" s="46" t="s">
        <v>111</v>
      </c>
      <c r="O20" s="46" t="s">
        <v>112</v>
      </c>
      <c r="P20" s="46" t="s">
        <v>113</v>
      </c>
      <c r="Q20" s="121"/>
      <c r="R20" s="46" t="s">
        <v>76</v>
      </c>
      <c r="S20" s="122" t="s">
        <v>114</v>
      </c>
      <c r="T20" s="123">
        <v>1</v>
      </c>
      <c r="U20" s="124" t="s">
        <v>127</v>
      </c>
      <c r="V20" s="122" t="s">
        <v>124</v>
      </c>
      <c r="W20" s="46" t="s">
        <v>90</v>
      </c>
      <c r="X20" s="118" t="s">
        <v>128</v>
      </c>
      <c r="Y20" s="121"/>
      <c r="Z20" s="102"/>
      <c r="AA20" s="86">
        <v>1</v>
      </c>
      <c r="AB20" s="121"/>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row>
    <row r="21" spans="1:304" s="11" customFormat="1" ht="59.25" customHeight="1">
      <c r="A21" s="108" t="s">
        <v>60</v>
      </c>
      <c r="B21" s="108" t="s">
        <v>61</v>
      </c>
      <c r="C21" s="108" t="s">
        <v>62</v>
      </c>
      <c r="D21" s="108" t="s">
        <v>63</v>
      </c>
      <c r="E21" s="108" t="s">
        <v>64</v>
      </c>
      <c r="F21" s="108" t="s">
        <v>65</v>
      </c>
      <c r="G21" s="108" t="s">
        <v>66</v>
      </c>
      <c r="H21" s="113" t="s">
        <v>67</v>
      </c>
      <c r="I21" s="108" t="s">
        <v>68</v>
      </c>
      <c r="J21" s="113" t="s">
        <v>69</v>
      </c>
      <c r="K21" s="46" t="s">
        <v>109</v>
      </c>
      <c r="L21" s="46" t="s">
        <v>71</v>
      </c>
      <c r="M21" s="120" t="s">
        <v>129</v>
      </c>
      <c r="N21" s="46" t="s">
        <v>111</v>
      </c>
      <c r="O21" s="46" t="s">
        <v>130</v>
      </c>
      <c r="P21" s="46" t="s">
        <v>113</v>
      </c>
      <c r="Q21" s="121"/>
      <c r="R21" s="46" t="s">
        <v>76</v>
      </c>
      <c r="S21" s="122" t="s">
        <v>114</v>
      </c>
      <c r="T21" s="123">
        <v>1</v>
      </c>
      <c r="U21" s="122" t="s">
        <v>129</v>
      </c>
      <c r="V21" s="122" t="s">
        <v>124</v>
      </c>
      <c r="W21" s="46" t="s">
        <v>90</v>
      </c>
      <c r="X21" s="118" t="s">
        <v>131</v>
      </c>
      <c r="Y21" s="121"/>
      <c r="Z21" s="121"/>
      <c r="AA21" s="86">
        <v>1</v>
      </c>
      <c r="AB21" s="121"/>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row>
    <row r="22" spans="1:304" s="11" customFormat="1" ht="59.25" customHeight="1">
      <c r="A22" s="108" t="s">
        <v>60</v>
      </c>
      <c r="B22" s="108" t="s">
        <v>61</v>
      </c>
      <c r="C22" s="108" t="s">
        <v>62</v>
      </c>
      <c r="D22" s="108" t="s">
        <v>63</v>
      </c>
      <c r="E22" s="108" t="s">
        <v>64</v>
      </c>
      <c r="F22" s="108" t="s">
        <v>65</v>
      </c>
      <c r="G22" s="108" t="s">
        <v>66</v>
      </c>
      <c r="H22" s="113" t="s">
        <v>67</v>
      </c>
      <c r="I22" s="108" t="s">
        <v>68</v>
      </c>
      <c r="J22" s="113" t="s">
        <v>69</v>
      </c>
      <c r="K22" s="46" t="s">
        <v>109</v>
      </c>
      <c r="L22" s="46" t="s">
        <v>71</v>
      </c>
      <c r="M22" s="120" t="s">
        <v>132</v>
      </c>
      <c r="N22" s="46" t="s">
        <v>111</v>
      </c>
      <c r="O22" s="46" t="s">
        <v>112</v>
      </c>
      <c r="P22" s="46" t="s">
        <v>113</v>
      </c>
      <c r="Q22" s="121"/>
      <c r="R22" s="46" t="s">
        <v>76</v>
      </c>
      <c r="S22" s="122" t="s">
        <v>114</v>
      </c>
      <c r="T22" s="123">
        <v>1</v>
      </c>
      <c r="U22" s="124" t="s">
        <v>133</v>
      </c>
      <c r="V22" s="122" t="s">
        <v>124</v>
      </c>
      <c r="W22" s="46" t="s">
        <v>90</v>
      </c>
      <c r="X22" s="118" t="s">
        <v>134</v>
      </c>
      <c r="Y22" s="121"/>
      <c r="Z22" s="102"/>
      <c r="AA22" s="102"/>
      <c r="AB22" s="86">
        <v>1</v>
      </c>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row>
    <row r="23" spans="1:304" s="11" customFormat="1" ht="59.25" customHeight="1">
      <c r="A23" s="108" t="s">
        <v>60</v>
      </c>
      <c r="B23" s="108" t="s">
        <v>61</v>
      </c>
      <c r="C23" s="108" t="s">
        <v>62</v>
      </c>
      <c r="D23" s="108" t="s">
        <v>63</v>
      </c>
      <c r="E23" s="108" t="s">
        <v>64</v>
      </c>
      <c r="F23" s="108" t="s">
        <v>65</v>
      </c>
      <c r="G23" s="108" t="s">
        <v>66</v>
      </c>
      <c r="H23" s="113" t="s">
        <v>67</v>
      </c>
      <c r="I23" s="108" t="s">
        <v>68</v>
      </c>
      <c r="J23" s="113" t="s">
        <v>69</v>
      </c>
      <c r="K23" s="46" t="s">
        <v>109</v>
      </c>
      <c r="L23" s="46" t="s">
        <v>71</v>
      </c>
      <c r="M23" s="120" t="s">
        <v>135</v>
      </c>
      <c r="N23" s="46" t="s">
        <v>111</v>
      </c>
      <c r="O23" s="46" t="s">
        <v>112</v>
      </c>
      <c r="P23" s="46" t="s">
        <v>113</v>
      </c>
      <c r="Q23" s="121"/>
      <c r="R23" s="46" t="s">
        <v>76</v>
      </c>
      <c r="S23" s="122" t="s">
        <v>114</v>
      </c>
      <c r="T23" s="123">
        <v>1</v>
      </c>
      <c r="U23" s="124" t="s">
        <v>135</v>
      </c>
      <c r="V23" s="122" t="s">
        <v>124</v>
      </c>
      <c r="W23" s="46" t="s">
        <v>90</v>
      </c>
      <c r="X23" s="118" t="s">
        <v>136</v>
      </c>
      <c r="Y23" s="121"/>
      <c r="Z23" s="121"/>
      <c r="AA23" s="102"/>
      <c r="AB23" s="86">
        <v>1</v>
      </c>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row>
    <row r="24" spans="1:304" s="11" customFormat="1" ht="59.25" customHeight="1">
      <c r="A24" s="108" t="s">
        <v>60</v>
      </c>
      <c r="B24" s="108" t="s">
        <v>61</v>
      </c>
      <c r="C24" s="108" t="s">
        <v>62</v>
      </c>
      <c r="D24" s="108" t="s">
        <v>63</v>
      </c>
      <c r="E24" s="108" t="s">
        <v>64</v>
      </c>
      <c r="F24" s="108" t="s">
        <v>65</v>
      </c>
      <c r="G24" s="108" t="s">
        <v>66</v>
      </c>
      <c r="H24" s="113" t="s">
        <v>67</v>
      </c>
      <c r="I24" s="108" t="s">
        <v>68</v>
      </c>
      <c r="J24" s="113" t="s">
        <v>69</v>
      </c>
      <c r="K24" s="46" t="s">
        <v>109</v>
      </c>
      <c r="L24" s="46" t="s">
        <v>71</v>
      </c>
      <c r="M24" s="120" t="s">
        <v>137</v>
      </c>
      <c r="N24" s="46" t="s">
        <v>111</v>
      </c>
      <c r="O24" s="46" t="s">
        <v>138</v>
      </c>
      <c r="P24" s="46" t="s">
        <v>113</v>
      </c>
      <c r="Q24" s="121"/>
      <c r="R24" s="46" t="s">
        <v>76</v>
      </c>
      <c r="S24" s="122" t="s">
        <v>114</v>
      </c>
      <c r="T24" s="123">
        <v>1</v>
      </c>
      <c r="U24" s="122" t="s">
        <v>139</v>
      </c>
      <c r="V24" s="122" t="s">
        <v>124</v>
      </c>
      <c r="W24" s="46" t="s">
        <v>90</v>
      </c>
      <c r="X24" s="118" t="s">
        <v>140</v>
      </c>
      <c r="Y24" s="121"/>
      <c r="Z24" s="121"/>
      <c r="AA24" s="102"/>
      <c r="AB24" s="86">
        <v>1</v>
      </c>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row>
    <row r="25" spans="1:304" s="11" customFormat="1" ht="59.25" customHeight="1">
      <c r="A25" s="108" t="s">
        <v>60</v>
      </c>
      <c r="B25" s="108" t="s">
        <v>61</v>
      </c>
      <c r="C25" s="108" t="s">
        <v>62</v>
      </c>
      <c r="D25" s="108" t="s">
        <v>63</v>
      </c>
      <c r="E25" s="108" t="s">
        <v>64</v>
      </c>
      <c r="F25" s="108" t="s">
        <v>65</v>
      </c>
      <c r="G25" s="108" t="s">
        <v>66</v>
      </c>
      <c r="H25" s="113" t="s">
        <v>67</v>
      </c>
      <c r="I25" s="108" t="s">
        <v>68</v>
      </c>
      <c r="J25" s="113" t="s">
        <v>69</v>
      </c>
      <c r="K25" s="46" t="s">
        <v>109</v>
      </c>
      <c r="L25" s="46" t="s">
        <v>71</v>
      </c>
      <c r="M25" s="120" t="s">
        <v>141</v>
      </c>
      <c r="N25" s="46" t="s">
        <v>111</v>
      </c>
      <c r="O25" s="46" t="s">
        <v>112</v>
      </c>
      <c r="P25" s="46" t="s">
        <v>113</v>
      </c>
      <c r="Q25" s="121"/>
      <c r="R25" s="46" t="s">
        <v>76</v>
      </c>
      <c r="S25" s="122" t="s">
        <v>142</v>
      </c>
      <c r="T25" s="123">
        <v>12</v>
      </c>
      <c r="U25" s="122" t="s">
        <v>143</v>
      </c>
      <c r="V25" s="122" t="s">
        <v>144</v>
      </c>
      <c r="W25" s="46" t="s">
        <v>90</v>
      </c>
      <c r="X25" s="118" t="s">
        <v>145</v>
      </c>
      <c r="Y25" s="86">
        <v>0.25</v>
      </c>
      <c r="Z25" s="86">
        <v>0.25</v>
      </c>
      <c r="AA25" s="86">
        <v>0.25</v>
      </c>
      <c r="AB25" s="86">
        <v>0.25</v>
      </c>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row>
    <row r="26" spans="1:304" s="11" customFormat="1" ht="59.25" customHeight="1">
      <c r="A26" s="108" t="s">
        <v>60</v>
      </c>
      <c r="B26" s="108" t="s">
        <v>61</v>
      </c>
      <c r="C26" s="108" t="s">
        <v>62</v>
      </c>
      <c r="D26" s="108" t="s">
        <v>63</v>
      </c>
      <c r="E26" s="108" t="s">
        <v>64</v>
      </c>
      <c r="F26" s="108" t="s">
        <v>65</v>
      </c>
      <c r="G26" s="108" t="s">
        <v>66</v>
      </c>
      <c r="H26" s="113" t="s">
        <v>67</v>
      </c>
      <c r="I26" s="108" t="s">
        <v>68</v>
      </c>
      <c r="J26" s="113" t="s">
        <v>69</v>
      </c>
      <c r="K26" s="46" t="s">
        <v>109</v>
      </c>
      <c r="L26" s="46" t="s">
        <v>71</v>
      </c>
      <c r="M26" s="120" t="s">
        <v>146</v>
      </c>
      <c r="N26" s="46" t="s">
        <v>111</v>
      </c>
      <c r="O26" s="46" t="s">
        <v>112</v>
      </c>
      <c r="P26" s="46" t="s">
        <v>113</v>
      </c>
      <c r="Q26" s="121"/>
      <c r="R26" s="46" t="s">
        <v>76</v>
      </c>
      <c r="S26" s="122" t="s">
        <v>142</v>
      </c>
      <c r="T26" s="123">
        <v>4</v>
      </c>
      <c r="U26" s="124" t="s">
        <v>147</v>
      </c>
      <c r="V26" s="122" t="s">
        <v>124</v>
      </c>
      <c r="W26" s="46" t="s">
        <v>90</v>
      </c>
      <c r="X26" s="118" t="s">
        <v>148</v>
      </c>
      <c r="Y26" s="86">
        <v>0.25</v>
      </c>
      <c r="Z26" s="86">
        <v>0.25</v>
      </c>
      <c r="AA26" s="86">
        <v>0.25</v>
      </c>
      <c r="AB26" s="86">
        <v>0.25</v>
      </c>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row>
    <row r="27" spans="1:304" s="10" customFormat="1" ht="99" customHeight="1">
      <c r="A27" s="43" t="s">
        <v>60</v>
      </c>
      <c r="B27" s="43" t="s">
        <v>61</v>
      </c>
      <c r="C27" s="43" t="s">
        <v>62</v>
      </c>
      <c r="D27" s="43" t="s">
        <v>63</v>
      </c>
      <c r="E27" s="43" t="s">
        <v>64</v>
      </c>
      <c r="F27" s="43" t="s">
        <v>65</v>
      </c>
      <c r="G27" s="43" t="s">
        <v>66</v>
      </c>
      <c r="H27" s="43" t="s">
        <v>67</v>
      </c>
      <c r="I27" s="43" t="s">
        <v>68</v>
      </c>
      <c r="J27" s="43" t="s">
        <v>69</v>
      </c>
      <c r="K27" s="36" t="s">
        <v>149</v>
      </c>
      <c r="L27" s="36" t="s">
        <v>71</v>
      </c>
      <c r="M27" s="44" t="s">
        <v>150</v>
      </c>
      <c r="N27" s="36" t="s">
        <v>87</v>
      </c>
      <c r="O27" s="36" t="s">
        <v>74</v>
      </c>
      <c r="P27" s="36" t="s">
        <v>113</v>
      </c>
      <c r="Q27" s="45"/>
      <c r="R27" s="36" t="s">
        <v>151</v>
      </c>
      <c r="S27" s="36" t="s">
        <v>77</v>
      </c>
      <c r="T27" s="46">
        <v>3</v>
      </c>
      <c r="U27" s="108" t="s">
        <v>152</v>
      </c>
      <c r="V27" s="108" t="s">
        <v>153</v>
      </c>
      <c r="W27" s="46" t="s">
        <v>80</v>
      </c>
      <c r="X27" s="116" t="s">
        <v>154</v>
      </c>
      <c r="Y27" s="47">
        <v>0</v>
      </c>
      <c r="Z27" s="47">
        <v>0.33</v>
      </c>
      <c r="AA27" s="47">
        <v>0.33</v>
      </c>
      <c r="AB27" s="47">
        <v>0.34</v>
      </c>
      <c r="AC27" s="192">
        <f t="shared" ref="AC27:AC33" si="4">SUM(Y27:AB27)</f>
        <v>1</v>
      </c>
      <c r="AD27" s="48">
        <v>7.15</v>
      </c>
      <c r="AE27" s="49">
        <v>1.2987012987012987</v>
      </c>
      <c r="AF27" s="49">
        <v>0.34523785714285715</v>
      </c>
      <c r="AG27" s="50"/>
      <c r="AH27" s="51">
        <f t="shared" ref="AH27:AH33" si="5">Y27</f>
        <v>0</v>
      </c>
      <c r="AI27" s="52" t="s">
        <v>155</v>
      </c>
      <c r="AJ27" s="53">
        <v>0</v>
      </c>
      <c r="AK27" s="54"/>
      <c r="AL27" s="55"/>
      <c r="AM27" s="56"/>
      <c r="AN27" s="51">
        <f t="shared" ref="AN27:AN33" si="6">AH27*AJ27</f>
        <v>0</v>
      </c>
      <c r="AO27" s="54" t="s">
        <v>156</v>
      </c>
      <c r="AP27" s="52">
        <f t="shared" ref="AP27:AP33" si="7">AN27*AD27</f>
        <v>0</v>
      </c>
      <c r="AQ27" s="52">
        <f t="shared" ref="AQ27:AQ33" si="8">AN27*AE27</f>
        <v>0</v>
      </c>
      <c r="AR27" s="52">
        <f t="shared" ref="AR27:AR33" si="9">AN27*AF27</f>
        <v>0</v>
      </c>
      <c r="AS27" s="55"/>
      <c r="AT27" s="51">
        <f t="shared" ref="AT27:AT33" si="10">Z27</f>
        <v>0.33</v>
      </c>
      <c r="AU27" s="57" t="s">
        <v>157</v>
      </c>
      <c r="AV27" s="58">
        <f>1/1</f>
        <v>1</v>
      </c>
      <c r="AW27" s="59" t="s">
        <v>158</v>
      </c>
      <c r="AX27" s="60"/>
      <c r="AY27" s="61" t="str">
        <f t="shared" ref="AY27:AY33" si="11">+IF(AND(AV27&gt;=0%,AV27&lt;=60%),"BAJO",IF(AND(AV27&gt;=61%,AV27&lt;=80%),"MEDIO","ALTO"))</f>
        <v>ALTO</v>
      </c>
      <c r="AZ27" s="62">
        <f t="shared" ref="AZ27:AZ33" si="12">AT27*AV27</f>
        <v>0.33</v>
      </c>
      <c r="BA27" s="63" t="s">
        <v>159</v>
      </c>
      <c r="BB27" s="64">
        <f t="shared" ref="BB27:BB33" si="13">AZ27*AD27</f>
        <v>2.3595000000000002</v>
      </c>
      <c r="BC27" s="64">
        <f t="shared" ref="BC27:BC33" si="14">AZ27*AE27</f>
        <v>0.4285714285714286</v>
      </c>
      <c r="BD27" s="64">
        <f t="shared" ref="BD27:BD33" si="15">AZ27*AF27</f>
        <v>0.11392849285714286</v>
      </c>
      <c r="BE27" s="65"/>
      <c r="BF27" s="66">
        <f t="shared" ref="BF27:BF33" si="16">AA27</f>
        <v>0.33</v>
      </c>
      <c r="BG27" s="67" t="s">
        <v>157</v>
      </c>
      <c r="BH27" s="68">
        <f>1/1</f>
        <v>1</v>
      </c>
      <c r="BI27" s="69" t="s">
        <v>160</v>
      </c>
      <c r="BJ27" s="70"/>
      <c r="BK27" s="71" t="str">
        <f t="shared" ref="BK27:BK33" si="17">+IF(AND(BH27&gt;=0%,BH27&lt;=60%),"BAJO",IF(AND(BH27&gt;=61%,BH27&lt;=80%),"MEDIO","ALTO"))</f>
        <v>ALTO</v>
      </c>
      <c r="BL27" s="72">
        <f t="shared" ref="BL27:BL33" si="18">BF27*BH27</f>
        <v>0.33</v>
      </c>
      <c r="BM27" s="73" t="s">
        <v>161</v>
      </c>
      <c r="BN27" s="74">
        <f t="shared" ref="BN27:BN33" si="19">BL27/AD27</f>
        <v>4.6153846153846156E-2</v>
      </c>
      <c r="BO27" s="74">
        <f t="shared" ref="BO27:BO33" si="20">BL27/AE27</f>
        <v>0.25409999999999999</v>
      </c>
      <c r="BP27" s="74">
        <f t="shared" ref="BP27:BP33" si="21">BL27/AF27</f>
        <v>0.95586272818119189</v>
      </c>
      <c r="BQ27" s="70"/>
      <c r="BR27" s="75">
        <f t="shared" ref="BR27:BR33" si="22">AB27</f>
        <v>0.34</v>
      </c>
      <c r="BS27" s="76"/>
      <c r="BT27" s="76"/>
      <c r="BU27" s="76"/>
      <c r="BV27" s="75"/>
      <c r="BW27" s="77" t="str">
        <f t="shared" ref="BW27:BW33" si="23">+IF(AND(BT27&gt;=0%,BT27&lt;=60%),"BAJO",IF(AND(BT27&gt;=61%,BT27&lt;=80%),"MEDIO","ALTO"))</f>
        <v>BAJO</v>
      </c>
      <c r="BX27" s="77">
        <f t="shared" ref="BX27:BX33" si="24">BR27*BT27</f>
        <v>0</v>
      </c>
      <c r="BY27" s="76"/>
      <c r="BZ27" s="76"/>
      <c r="CA27" s="76"/>
      <c r="CB27" s="76"/>
      <c r="CC27" s="76"/>
      <c r="CD27" s="72">
        <f t="shared" ref="CD27:CD33" si="25">SUM(BF27+BR27)</f>
        <v>0.67</v>
      </c>
      <c r="CE27" s="72">
        <f t="shared" ref="CE27:CE33" si="26">AH27+AT27</f>
        <v>0.33</v>
      </c>
      <c r="CF27" s="72">
        <f t="shared" ref="CF27:CF33" si="27">AN27+AZ27+BL27</f>
        <v>0.66</v>
      </c>
      <c r="CG27" s="72">
        <f t="shared" ref="CG27:CG33" si="28">SUM(CF27/(CE27+CD27))</f>
        <v>0.66</v>
      </c>
      <c r="CH27" s="70"/>
      <c r="CI27" s="70"/>
      <c r="CJ27" s="70"/>
      <c r="CK27" s="70"/>
      <c r="CW27" s="78">
        <f t="shared" ref="CW27:CW33" si="29">SUM(Y27:AB27)</f>
        <v>1</v>
      </c>
    </row>
    <row r="28" spans="1:304" s="10" customFormat="1" ht="84" customHeight="1">
      <c r="A28" s="43" t="s">
        <v>60</v>
      </c>
      <c r="B28" s="43" t="s">
        <v>61</v>
      </c>
      <c r="C28" s="43" t="s">
        <v>62</v>
      </c>
      <c r="D28" s="43" t="s">
        <v>63</v>
      </c>
      <c r="E28" s="43" t="s">
        <v>64</v>
      </c>
      <c r="F28" s="43" t="s">
        <v>65</v>
      </c>
      <c r="G28" s="43" t="s">
        <v>66</v>
      </c>
      <c r="H28" s="43" t="s">
        <v>67</v>
      </c>
      <c r="I28" s="43" t="s">
        <v>68</v>
      </c>
      <c r="J28" s="43" t="s">
        <v>69</v>
      </c>
      <c r="K28" s="36" t="s">
        <v>149</v>
      </c>
      <c r="L28" s="36" t="s">
        <v>71</v>
      </c>
      <c r="M28" s="44" t="s">
        <v>162</v>
      </c>
      <c r="N28" s="36" t="s">
        <v>73</v>
      </c>
      <c r="O28" s="36" t="s">
        <v>163</v>
      </c>
      <c r="P28" s="36" t="s">
        <v>113</v>
      </c>
      <c r="Q28" s="45"/>
      <c r="R28" s="36" t="s">
        <v>151</v>
      </c>
      <c r="S28" s="36" t="s">
        <v>77</v>
      </c>
      <c r="T28" s="46">
        <v>9</v>
      </c>
      <c r="U28" s="108" t="s">
        <v>152</v>
      </c>
      <c r="V28" s="108" t="s">
        <v>164</v>
      </c>
      <c r="W28" s="46" t="s">
        <v>80</v>
      </c>
      <c r="X28" s="116" t="s">
        <v>165</v>
      </c>
      <c r="Y28" s="47">
        <v>0</v>
      </c>
      <c r="Z28" s="86">
        <v>0.33</v>
      </c>
      <c r="AA28" s="86">
        <v>0.33</v>
      </c>
      <c r="AB28" s="86">
        <v>0.34</v>
      </c>
      <c r="AC28" s="192">
        <f t="shared" si="4"/>
        <v>1</v>
      </c>
      <c r="AD28" s="48">
        <v>7.15</v>
      </c>
      <c r="AE28" s="49">
        <v>1.2987012987012987</v>
      </c>
      <c r="AF28" s="49">
        <v>0.34523785714285715</v>
      </c>
      <c r="AG28" s="50"/>
      <c r="AH28" s="51">
        <v>0</v>
      </c>
      <c r="AI28" s="52" t="s">
        <v>155</v>
      </c>
      <c r="AJ28" s="79">
        <v>0</v>
      </c>
      <c r="AK28" s="55"/>
      <c r="AL28" s="55"/>
      <c r="AM28" s="56"/>
      <c r="AN28" s="51">
        <f t="shared" si="6"/>
        <v>0</v>
      </c>
      <c r="AO28" s="54" t="s">
        <v>156</v>
      </c>
      <c r="AP28" s="52">
        <f t="shared" si="7"/>
        <v>0</v>
      </c>
      <c r="AQ28" s="52">
        <f t="shared" si="8"/>
        <v>0</v>
      </c>
      <c r="AR28" s="52">
        <f t="shared" si="9"/>
        <v>0</v>
      </c>
      <c r="AS28" s="55"/>
      <c r="AT28" s="51">
        <f t="shared" si="10"/>
        <v>0.33</v>
      </c>
      <c r="AU28" s="57" t="s">
        <v>157</v>
      </c>
      <c r="AV28" s="58">
        <f>3/3</f>
        <v>1</v>
      </c>
      <c r="AW28" s="59" t="s">
        <v>166</v>
      </c>
      <c r="AX28" s="59"/>
      <c r="AY28" s="61" t="str">
        <f t="shared" si="11"/>
        <v>ALTO</v>
      </c>
      <c r="AZ28" s="62">
        <f t="shared" si="12"/>
        <v>0.33</v>
      </c>
      <c r="BA28" s="63" t="s">
        <v>159</v>
      </c>
      <c r="BB28" s="64">
        <f t="shared" si="13"/>
        <v>2.3595000000000002</v>
      </c>
      <c r="BC28" s="64">
        <f t="shared" si="14"/>
        <v>0.4285714285714286</v>
      </c>
      <c r="BD28" s="64">
        <f t="shared" si="15"/>
        <v>0.11392849285714286</v>
      </c>
      <c r="BE28" s="65"/>
      <c r="BF28" s="66">
        <f t="shared" si="16"/>
        <v>0.33</v>
      </c>
      <c r="BG28" s="67" t="s">
        <v>157</v>
      </c>
      <c r="BH28" s="68">
        <f>2/2</f>
        <v>1</v>
      </c>
      <c r="BI28" s="69" t="s">
        <v>167</v>
      </c>
      <c r="BJ28" s="70"/>
      <c r="BK28" s="71" t="str">
        <f t="shared" si="17"/>
        <v>ALTO</v>
      </c>
      <c r="BL28" s="72">
        <f t="shared" si="18"/>
        <v>0.33</v>
      </c>
      <c r="BM28" s="73" t="s">
        <v>168</v>
      </c>
      <c r="BN28" s="74">
        <f t="shared" si="19"/>
        <v>4.6153846153846156E-2</v>
      </c>
      <c r="BO28" s="74">
        <f t="shared" si="20"/>
        <v>0.25409999999999999</v>
      </c>
      <c r="BP28" s="74">
        <f t="shared" si="21"/>
        <v>0.95586272818119189</v>
      </c>
      <c r="BQ28" s="70"/>
      <c r="BR28" s="75">
        <f t="shared" si="22"/>
        <v>0.34</v>
      </c>
      <c r="BS28" s="76"/>
      <c r="BT28" s="76"/>
      <c r="BU28" s="76"/>
      <c r="BV28" s="75"/>
      <c r="BW28" s="77" t="str">
        <f t="shared" si="23"/>
        <v>BAJO</v>
      </c>
      <c r="BX28" s="77">
        <f t="shared" si="24"/>
        <v>0</v>
      </c>
      <c r="BY28" s="76"/>
      <c r="BZ28" s="76"/>
      <c r="CA28" s="76"/>
      <c r="CB28" s="76"/>
      <c r="CC28" s="76"/>
      <c r="CD28" s="72">
        <f t="shared" si="25"/>
        <v>0.67</v>
      </c>
      <c r="CE28" s="72">
        <f t="shared" si="26"/>
        <v>0.33</v>
      </c>
      <c r="CF28" s="72">
        <f t="shared" si="27"/>
        <v>0.66</v>
      </c>
      <c r="CG28" s="72">
        <f t="shared" si="28"/>
        <v>0.66</v>
      </c>
      <c r="CH28" s="70"/>
      <c r="CI28" s="70"/>
      <c r="CJ28" s="70"/>
      <c r="CK28" s="70"/>
      <c r="CW28" s="78">
        <f t="shared" si="29"/>
        <v>1</v>
      </c>
    </row>
    <row r="29" spans="1:304" s="10" customFormat="1" ht="65.099999999999994" customHeight="1">
      <c r="A29" s="43" t="s">
        <v>60</v>
      </c>
      <c r="B29" s="43" t="s">
        <v>61</v>
      </c>
      <c r="C29" s="43" t="s">
        <v>62</v>
      </c>
      <c r="D29" s="43" t="s">
        <v>63</v>
      </c>
      <c r="E29" s="43" t="s">
        <v>64</v>
      </c>
      <c r="F29" s="43" t="s">
        <v>65</v>
      </c>
      <c r="G29" s="43" t="s">
        <v>66</v>
      </c>
      <c r="H29" s="43" t="s">
        <v>67</v>
      </c>
      <c r="I29" s="43" t="s">
        <v>68</v>
      </c>
      <c r="J29" s="43" t="s">
        <v>69</v>
      </c>
      <c r="K29" s="36" t="s">
        <v>149</v>
      </c>
      <c r="L29" s="36" t="s">
        <v>71</v>
      </c>
      <c r="M29" s="44" t="s">
        <v>169</v>
      </c>
      <c r="N29" s="36" t="s">
        <v>87</v>
      </c>
      <c r="O29" s="36" t="s">
        <v>74</v>
      </c>
      <c r="P29" s="36" t="s">
        <v>113</v>
      </c>
      <c r="Q29" s="45"/>
      <c r="R29" s="36" t="s">
        <v>151</v>
      </c>
      <c r="S29" s="36" t="s">
        <v>77</v>
      </c>
      <c r="T29" s="46">
        <v>1</v>
      </c>
      <c r="U29" s="108" t="s">
        <v>170</v>
      </c>
      <c r="V29" s="108" t="s">
        <v>171</v>
      </c>
      <c r="W29" s="46" t="s">
        <v>172</v>
      </c>
      <c r="X29" s="116" t="s">
        <v>173</v>
      </c>
      <c r="Y29" s="47">
        <v>0</v>
      </c>
      <c r="Z29" s="47">
        <v>0</v>
      </c>
      <c r="AA29" s="47">
        <v>0</v>
      </c>
      <c r="AB29" s="47">
        <v>1</v>
      </c>
      <c r="AC29" s="192">
        <f t="shared" si="4"/>
        <v>1</v>
      </c>
      <c r="AD29" s="48">
        <v>7.15</v>
      </c>
      <c r="AE29" s="49">
        <v>1.2987012987012987</v>
      </c>
      <c r="AF29" s="49">
        <v>0.34523785714285715</v>
      </c>
      <c r="AG29" s="50"/>
      <c r="AH29" s="51">
        <f t="shared" si="5"/>
        <v>0</v>
      </c>
      <c r="AI29" s="52" t="s">
        <v>155</v>
      </c>
      <c r="AJ29" s="79">
        <v>0</v>
      </c>
      <c r="AK29" s="55"/>
      <c r="AL29" s="55"/>
      <c r="AM29" s="56"/>
      <c r="AN29" s="51">
        <f t="shared" si="6"/>
        <v>0</v>
      </c>
      <c r="AO29" s="54" t="s">
        <v>156</v>
      </c>
      <c r="AP29" s="52">
        <f t="shared" si="7"/>
        <v>0</v>
      </c>
      <c r="AQ29" s="52">
        <f t="shared" si="8"/>
        <v>0</v>
      </c>
      <c r="AR29" s="52">
        <f t="shared" si="9"/>
        <v>0</v>
      </c>
      <c r="AS29" s="55"/>
      <c r="AT29" s="51">
        <f t="shared" si="10"/>
        <v>0</v>
      </c>
      <c r="AU29" s="57" t="s">
        <v>155</v>
      </c>
      <c r="AV29" s="80">
        <v>0</v>
      </c>
      <c r="AW29" s="59"/>
      <c r="AX29" s="59"/>
      <c r="AY29" s="81"/>
      <c r="AZ29" s="62">
        <f t="shared" si="12"/>
        <v>0</v>
      </c>
      <c r="BA29" s="63" t="s">
        <v>156</v>
      </c>
      <c r="BB29" s="64">
        <f t="shared" si="13"/>
        <v>0</v>
      </c>
      <c r="BC29" s="64">
        <f t="shared" si="14"/>
        <v>0</v>
      </c>
      <c r="BD29" s="64">
        <f t="shared" si="15"/>
        <v>0</v>
      </c>
      <c r="BE29" s="65"/>
      <c r="BF29" s="66">
        <f t="shared" si="16"/>
        <v>0</v>
      </c>
      <c r="BG29" s="67" t="s">
        <v>155</v>
      </c>
      <c r="BH29" s="82"/>
      <c r="BI29" s="83" t="s">
        <v>156</v>
      </c>
      <c r="BJ29" s="70"/>
      <c r="BK29" s="84" t="str">
        <f t="shared" si="17"/>
        <v>BAJO</v>
      </c>
      <c r="BL29" s="72">
        <f t="shared" si="18"/>
        <v>0</v>
      </c>
      <c r="BM29" s="70" t="s">
        <v>174</v>
      </c>
      <c r="BN29" s="74">
        <f t="shared" si="19"/>
        <v>0</v>
      </c>
      <c r="BO29" s="74">
        <f t="shared" si="20"/>
        <v>0</v>
      </c>
      <c r="BP29" s="74">
        <f t="shared" si="21"/>
        <v>0</v>
      </c>
      <c r="BQ29" s="70"/>
      <c r="BR29" s="75">
        <f t="shared" si="22"/>
        <v>1</v>
      </c>
      <c r="BS29" s="76"/>
      <c r="BT29" s="76"/>
      <c r="BU29" s="76"/>
      <c r="BV29" s="75"/>
      <c r="BW29" s="77" t="str">
        <f t="shared" si="23"/>
        <v>BAJO</v>
      </c>
      <c r="BX29" s="77">
        <f t="shared" si="24"/>
        <v>0</v>
      </c>
      <c r="BY29" s="76"/>
      <c r="BZ29" s="76"/>
      <c r="CA29" s="76"/>
      <c r="CB29" s="76"/>
      <c r="CC29" s="76"/>
      <c r="CD29" s="72">
        <f t="shared" si="25"/>
        <v>1</v>
      </c>
      <c r="CE29" s="72">
        <f t="shared" si="26"/>
        <v>0</v>
      </c>
      <c r="CF29" s="72">
        <f t="shared" si="27"/>
        <v>0</v>
      </c>
      <c r="CG29" s="72">
        <f t="shared" si="28"/>
        <v>0</v>
      </c>
      <c r="CH29" s="70"/>
      <c r="CI29" s="70"/>
      <c r="CJ29" s="70"/>
      <c r="CK29" s="70"/>
      <c r="CW29" s="78">
        <f t="shared" si="29"/>
        <v>1</v>
      </c>
    </row>
    <row r="30" spans="1:304" s="10" customFormat="1" ht="126.75" customHeight="1">
      <c r="A30" s="43" t="s">
        <v>60</v>
      </c>
      <c r="B30" s="43" t="s">
        <v>61</v>
      </c>
      <c r="C30" s="43" t="s">
        <v>62</v>
      </c>
      <c r="D30" s="43" t="s">
        <v>63</v>
      </c>
      <c r="E30" s="43" t="s">
        <v>64</v>
      </c>
      <c r="F30" s="43" t="s">
        <v>65</v>
      </c>
      <c r="G30" s="43" t="s">
        <v>66</v>
      </c>
      <c r="H30" s="43" t="s">
        <v>67</v>
      </c>
      <c r="I30" s="43" t="s">
        <v>68</v>
      </c>
      <c r="J30" s="43" t="s">
        <v>69</v>
      </c>
      <c r="K30" s="36" t="s">
        <v>149</v>
      </c>
      <c r="L30" s="36" t="s">
        <v>71</v>
      </c>
      <c r="M30" s="44" t="s">
        <v>175</v>
      </c>
      <c r="N30" s="36" t="s">
        <v>73</v>
      </c>
      <c r="O30" s="36" t="s">
        <v>163</v>
      </c>
      <c r="P30" s="36" t="s">
        <v>113</v>
      </c>
      <c r="Q30" s="45"/>
      <c r="R30" s="36" t="s">
        <v>151</v>
      </c>
      <c r="S30" s="36" t="s">
        <v>77</v>
      </c>
      <c r="T30" s="46">
        <v>2</v>
      </c>
      <c r="U30" s="108" t="s">
        <v>176</v>
      </c>
      <c r="V30" s="108" t="s">
        <v>177</v>
      </c>
      <c r="W30" s="46" t="s">
        <v>90</v>
      </c>
      <c r="X30" s="116" t="s">
        <v>178</v>
      </c>
      <c r="Y30" s="47">
        <v>0</v>
      </c>
      <c r="Z30" s="47">
        <v>0</v>
      </c>
      <c r="AA30" s="47">
        <v>0.5</v>
      </c>
      <c r="AB30" s="47">
        <v>0.5</v>
      </c>
      <c r="AC30" s="192">
        <f t="shared" si="4"/>
        <v>1</v>
      </c>
      <c r="AD30" s="48">
        <v>7.15</v>
      </c>
      <c r="AE30" s="49">
        <v>1.2987012987012987</v>
      </c>
      <c r="AF30" s="49">
        <v>0.34523785714285715</v>
      </c>
      <c r="AG30" s="50"/>
      <c r="AH30" s="51">
        <f t="shared" si="5"/>
        <v>0</v>
      </c>
      <c r="AI30" s="52" t="s">
        <v>155</v>
      </c>
      <c r="AJ30" s="79">
        <v>0</v>
      </c>
      <c r="AK30" s="55"/>
      <c r="AL30" s="55"/>
      <c r="AM30" s="56"/>
      <c r="AN30" s="51">
        <f t="shared" si="6"/>
        <v>0</v>
      </c>
      <c r="AO30" s="54" t="s">
        <v>156</v>
      </c>
      <c r="AP30" s="52">
        <f t="shared" si="7"/>
        <v>0</v>
      </c>
      <c r="AQ30" s="52">
        <f t="shared" si="8"/>
        <v>0</v>
      </c>
      <c r="AR30" s="52">
        <f t="shared" si="9"/>
        <v>0</v>
      </c>
      <c r="AS30" s="55"/>
      <c r="AT30" s="51">
        <f t="shared" si="10"/>
        <v>0</v>
      </c>
      <c r="AU30" s="57" t="s">
        <v>155</v>
      </c>
      <c r="AV30" s="58">
        <v>0</v>
      </c>
      <c r="AW30" s="59"/>
      <c r="AX30" s="59"/>
      <c r="AY30" s="81"/>
      <c r="AZ30" s="62">
        <f t="shared" si="12"/>
        <v>0</v>
      </c>
      <c r="BA30" s="63" t="s">
        <v>156</v>
      </c>
      <c r="BB30" s="64">
        <f t="shared" si="13"/>
        <v>0</v>
      </c>
      <c r="BC30" s="64">
        <f t="shared" si="14"/>
        <v>0</v>
      </c>
      <c r="BD30" s="64">
        <f t="shared" si="15"/>
        <v>0</v>
      </c>
      <c r="BE30" s="65"/>
      <c r="BF30" s="66">
        <f t="shared" si="16"/>
        <v>0.5</v>
      </c>
      <c r="BG30" s="67" t="s">
        <v>157</v>
      </c>
      <c r="BH30" s="68">
        <f>1/1</f>
        <v>1</v>
      </c>
      <c r="BI30" s="69" t="s">
        <v>179</v>
      </c>
      <c r="BJ30" s="70"/>
      <c r="BK30" s="71" t="str">
        <f t="shared" si="17"/>
        <v>ALTO</v>
      </c>
      <c r="BL30" s="72">
        <f t="shared" si="18"/>
        <v>0.5</v>
      </c>
      <c r="BM30" s="73" t="s">
        <v>180</v>
      </c>
      <c r="BN30" s="74">
        <f t="shared" si="19"/>
        <v>6.9930069930069921E-2</v>
      </c>
      <c r="BO30" s="74">
        <f t="shared" si="20"/>
        <v>0.38500000000000001</v>
      </c>
      <c r="BP30" s="74">
        <f t="shared" si="21"/>
        <v>1.4482768608805936</v>
      </c>
      <c r="BQ30" s="70"/>
      <c r="BR30" s="75">
        <f t="shared" si="22"/>
        <v>0.5</v>
      </c>
      <c r="BS30" s="76"/>
      <c r="BT30" s="76"/>
      <c r="BU30" s="76"/>
      <c r="BV30" s="75"/>
      <c r="BW30" s="77" t="str">
        <f t="shared" si="23"/>
        <v>BAJO</v>
      </c>
      <c r="BX30" s="77">
        <f t="shared" si="24"/>
        <v>0</v>
      </c>
      <c r="BY30" s="76"/>
      <c r="BZ30" s="76"/>
      <c r="CA30" s="76"/>
      <c r="CB30" s="76"/>
      <c r="CC30" s="76"/>
      <c r="CD30" s="72">
        <f t="shared" si="25"/>
        <v>1</v>
      </c>
      <c r="CE30" s="72">
        <f t="shared" si="26"/>
        <v>0</v>
      </c>
      <c r="CF30" s="72">
        <f t="shared" si="27"/>
        <v>0.5</v>
      </c>
      <c r="CG30" s="72">
        <f t="shared" si="28"/>
        <v>0.5</v>
      </c>
      <c r="CH30" s="70"/>
      <c r="CI30" s="70"/>
      <c r="CJ30" s="70"/>
      <c r="CK30" s="70"/>
      <c r="CW30" s="78">
        <f t="shared" si="29"/>
        <v>1</v>
      </c>
    </row>
    <row r="31" spans="1:304" s="10" customFormat="1" ht="65.099999999999994" customHeight="1">
      <c r="A31" s="43" t="s">
        <v>60</v>
      </c>
      <c r="B31" s="43" t="s">
        <v>61</v>
      </c>
      <c r="C31" s="43" t="s">
        <v>62</v>
      </c>
      <c r="D31" s="43" t="s">
        <v>63</v>
      </c>
      <c r="E31" s="43" t="s">
        <v>64</v>
      </c>
      <c r="F31" s="43" t="s">
        <v>65</v>
      </c>
      <c r="G31" s="43" t="s">
        <v>66</v>
      </c>
      <c r="H31" s="43" t="s">
        <v>67</v>
      </c>
      <c r="I31" s="43" t="s">
        <v>68</v>
      </c>
      <c r="J31" s="43" t="s">
        <v>69</v>
      </c>
      <c r="K31" s="36" t="s">
        <v>149</v>
      </c>
      <c r="L31" s="36" t="s">
        <v>71</v>
      </c>
      <c r="M31" s="44" t="s">
        <v>181</v>
      </c>
      <c r="N31" s="36" t="s">
        <v>87</v>
      </c>
      <c r="O31" s="36" t="s">
        <v>74</v>
      </c>
      <c r="P31" s="36" t="s">
        <v>113</v>
      </c>
      <c r="Q31" s="45"/>
      <c r="R31" s="36" t="s">
        <v>151</v>
      </c>
      <c r="S31" s="36" t="s">
        <v>77</v>
      </c>
      <c r="T31" s="37">
        <v>1</v>
      </c>
      <c r="U31" s="43" t="s">
        <v>182</v>
      </c>
      <c r="V31" s="43" t="s">
        <v>183</v>
      </c>
      <c r="W31" s="36" t="s">
        <v>90</v>
      </c>
      <c r="X31" s="39" t="s">
        <v>184</v>
      </c>
      <c r="Y31" s="47">
        <v>0</v>
      </c>
      <c r="Z31" s="47">
        <v>0</v>
      </c>
      <c r="AA31" s="47">
        <v>0</v>
      </c>
      <c r="AB31" s="47">
        <v>1</v>
      </c>
      <c r="AC31" s="192">
        <f t="shared" si="4"/>
        <v>1</v>
      </c>
      <c r="AD31" s="48">
        <v>7.14</v>
      </c>
      <c r="AE31" s="49">
        <v>1.2987012987012987</v>
      </c>
      <c r="AF31" s="49">
        <v>0.34523785714285715</v>
      </c>
      <c r="AG31" s="50"/>
      <c r="AH31" s="51">
        <f t="shared" si="5"/>
        <v>0</v>
      </c>
      <c r="AI31" s="52" t="s">
        <v>155</v>
      </c>
      <c r="AJ31" s="79">
        <v>0</v>
      </c>
      <c r="AK31" s="55"/>
      <c r="AL31" s="55"/>
      <c r="AM31" s="56"/>
      <c r="AN31" s="51">
        <f t="shared" si="6"/>
        <v>0</v>
      </c>
      <c r="AO31" s="54" t="s">
        <v>156</v>
      </c>
      <c r="AP31" s="52">
        <f t="shared" si="7"/>
        <v>0</v>
      </c>
      <c r="AQ31" s="52">
        <f t="shared" si="8"/>
        <v>0</v>
      </c>
      <c r="AR31" s="52">
        <f t="shared" si="9"/>
        <v>0</v>
      </c>
      <c r="AS31" s="55"/>
      <c r="AT31" s="51">
        <f t="shared" si="10"/>
        <v>0</v>
      </c>
      <c r="AU31" s="57" t="s">
        <v>155</v>
      </c>
      <c r="AV31" s="58">
        <v>0</v>
      </c>
      <c r="AW31" s="59"/>
      <c r="AX31" s="59"/>
      <c r="AY31" s="81"/>
      <c r="AZ31" s="62">
        <f t="shared" si="12"/>
        <v>0</v>
      </c>
      <c r="BA31" s="63" t="s">
        <v>156</v>
      </c>
      <c r="BB31" s="64">
        <f t="shared" si="13"/>
        <v>0</v>
      </c>
      <c r="BC31" s="64">
        <f t="shared" si="14"/>
        <v>0</v>
      </c>
      <c r="BD31" s="64">
        <f t="shared" si="15"/>
        <v>0</v>
      </c>
      <c r="BE31" s="65"/>
      <c r="BF31" s="66">
        <f t="shared" si="16"/>
        <v>0</v>
      </c>
      <c r="BG31" s="67" t="s">
        <v>155</v>
      </c>
      <c r="BH31" s="68"/>
      <c r="BI31" s="83" t="s">
        <v>156</v>
      </c>
      <c r="BJ31" s="70"/>
      <c r="BK31" s="84" t="str">
        <f t="shared" si="17"/>
        <v>BAJO</v>
      </c>
      <c r="BL31" s="72">
        <f t="shared" si="18"/>
        <v>0</v>
      </c>
      <c r="BM31" s="70" t="s">
        <v>174</v>
      </c>
      <c r="BN31" s="74">
        <f t="shared" si="19"/>
        <v>0</v>
      </c>
      <c r="BO31" s="74">
        <f t="shared" si="20"/>
        <v>0</v>
      </c>
      <c r="BP31" s="74">
        <f t="shared" si="21"/>
        <v>0</v>
      </c>
      <c r="BQ31" s="70"/>
      <c r="BR31" s="75">
        <f t="shared" si="22"/>
        <v>1</v>
      </c>
      <c r="BS31" s="76"/>
      <c r="BT31" s="76"/>
      <c r="BU31" s="76"/>
      <c r="BV31" s="75"/>
      <c r="BW31" s="77" t="str">
        <f t="shared" si="23"/>
        <v>BAJO</v>
      </c>
      <c r="BX31" s="77">
        <f t="shared" si="24"/>
        <v>0</v>
      </c>
      <c r="BY31" s="76"/>
      <c r="BZ31" s="76"/>
      <c r="CA31" s="76"/>
      <c r="CB31" s="76"/>
      <c r="CC31" s="76"/>
      <c r="CD31" s="72">
        <f t="shared" si="25"/>
        <v>1</v>
      </c>
      <c r="CE31" s="72">
        <f t="shared" si="26"/>
        <v>0</v>
      </c>
      <c r="CF31" s="72">
        <f t="shared" si="27"/>
        <v>0</v>
      </c>
      <c r="CG31" s="72">
        <f t="shared" si="28"/>
        <v>0</v>
      </c>
      <c r="CH31" s="70"/>
      <c r="CI31" s="70"/>
      <c r="CJ31" s="70"/>
      <c r="CK31" s="70"/>
      <c r="CW31" s="78">
        <f t="shared" si="29"/>
        <v>1</v>
      </c>
    </row>
    <row r="32" spans="1:304" s="10" customFormat="1" ht="65.099999999999994" customHeight="1">
      <c r="A32" s="43" t="s">
        <v>60</v>
      </c>
      <c r="B32" s="43" t="s">
        <v>61</v>
      </c>
      <c r="C32" s="43" t="s">
        <v>62</v>
      </c>
      <c r="D32" s="43" t="s">
        <v>63</v>
      </c>
      <c r="E32" s="43" t="s">
        <v>64</v>
      </c>
      <c r="F32" s="43" t="s">
        <v>65</v>
      </c>
      <c r="G32" s="43" t="s">
        <v>66</v>
      </c>
      <c r="H32" s="43" t="s">
        <v>67</v>
      </c>
      <c r="I32" s="43" t="s">
        <v>68</v>
      </c>
      <c r="J32" s="43" t="s">
        <v>69</v>
      </c>
      <c r="K32" s="36" t="s">
        <v>149</v>
      </c>
      <c r="L32" s="36" t="s">
        <v>71</v>
      </c>
      <c r="M32" s="44" t="s">
        <v>185</v>
      </c>
      <c r="N32" s="36" t="s">
        <v>87</v>
      </c>
      <c r="O32" s="36" t="s">
        <v>74</v>
      </c>
      <c r="P32" s="36" t="s">
        <v>113</v>
      </c>
      <c r="Q32" s="45"/>
      <c r="R32" s="36" t="s">
        <v>151</v>
      </c>
      <c r="S32" s="36" t="s">
        <v>77</v>
      </c>
      <c r="T32" s="85">
        <v>1</v>
      </c>
      <c r="U32" s="108" t="s">
        <v>186</v>
      </c>
      <c r="V32" s="108" t="s">
        <v>187</v>
      </c>
      <c r="W32" s="101" t="s">
        <v>80</v>
      </c>
      <c r="X32" s="116" t="s">
        <v>188</v>
      </c>
      <c r="Y32" s="47">
        <v>0</v>
      </c>
      <c r="Z32" s="86">
        <v>0.33</v>
      </c>
      <c r="AA32" s="86">
        <v>0.33</v>
      </c>
      <c r="AB32" s="86">
        <v>0.34</v>
      </c>
      <c r="AC32" s="192">
        <f t="shared" si="4"/>
        <v>1</v>
      </c>
      <c r="AD32" s="48">
        <v>7.14</v>
      </c>
      <c r="AE32" s="49">
        <v>1.2987012987012987</v>
      </c>
      <c r="AF32" s="49">
        <v>0.34523785714285715</v>
      </c>
      <c r="AG32" s="50"/>
      <c r="AH32" s="51">
        <f t="shared" si="5"/>
        <v>0</v>
      </c>
      <c r="AI32" s="52" t="s">
        <v>155</v>
      </c>
      <c r="AJ32" s="79">
        <v>0</v>
      </c>
      <c r="AK32" s="55"/>
      <c r="AL32" s="55"/>
      <c r="AM32" s="56"/>
      <c r="AN32" s="51">
        <f t="shared" si="6"/>
        <v>0</v>
      </c>
      <c r="AO32" s="54" t="s">
        <v>156</v>
      </c>
      <c r="AP32" s="52">
        <f t="shared" si="7"/>
        <v>0</v>
      </c>
      <c r="AQ32" s="52">
        <f t="shared" si="8"/>
        <v>0</v>
      </c>
      <c r="AR32" s="52">
        <f t="shared" si="9"/>
        <v>0</v>
      </c>
      <c r="AS32" s="55"/>
      <c r="AT32" s="51">
        <f t="shared" si="10"/>
        <v>0.33</v>
      </c>
      <c r="AU32" s="57" t="s">
        <v>157</v>
      </c>
      <c r="AV32" s="58">
        <f>1/1</f>
        <v>1</v>
      </c>
      <c r="AW32" s="59" t="s">
        <v>189</v>
      </c>
      <c r="AX32" s="59"/>
      <c r="AY32" s="61" t="str">
        <f t="shared" si="11"/>
        <v>ALTO</v>
      </c>
      <c r="AZ32" s="62">
        <f t="shared" si="12"/>
        <v>0.33</v>
      </c>
      <c r="BA32" s="63" t="s">
        <v>159</v>
      </c>
      <c r="BB32" s="64">
        <f t="shared" si="13"/>
        <v>2.3561999999999999</v>
      </c>
      <c r="BC32" s="64">
        <f t="shared" si="14"/>
        <v>0.4285714285714286</v>
      </c>
      <c r="BD32" s="64">
        <f t="shared" si="15"/>
        <v>0.11392849285714286</v>
      </c>
      <c r="BE32" s="65"/>
      <c r="BF32" s="66">
        <f t="shared" si="16"/>
        <v>0.33</v>
      </c>
      <c r="BG32" s="67" t="s">
        <v>157</v>
      </c>
      <c r="BH32" s="68">
        <f>31/31</f>
        <v>1</v>
      </c>
      <c r="BI32" s="69" t="s">
        <v>190</v>
      </c>
      <c r="BJ32" s="70"/>
      <c r="BK32" s="71" t="str">
        <f t="shared" si="17"/>
        <v>ALTO</v>
      </c>
      <c r="BL32" s="72">
        <f t="shared" si="18"/>
        <v>0.33</v>
      </c>
      <c r="BM32" s="73" t="s">
        <v>191</v>
      </c>
      <c r="BN32" s="74">
        <f t="shared" si="19"/>
        <v>4.6218487394957986E-2</v>
      </c>
      <c r="BO32" s="74">
        <f t="shared" si="20"/>
        <v>0.25409999999999999</v>
      </c>
      <c r="BP32" s="74">
        <f t="shared" si="21"/>
        <v>0.95586272818119189</v>
      </c>
      <c r="BQ32" s="70"/>
      <c r="BR32" s="75">
        <f t="shared" si="22"/>
        <v>0.34</v>
      </c>
      <c r="BS32" s="76"/>
      <c r="BT32" s="76"/>
      <c r="BU32" s="76"/>
      <c r="BV32" s="75"/>
      <c r="BW32" s="77" t="str">
        <f t="shared" si="23"/>
        <v>BAJO</v>
      </c>
      <c r="BX32" s="77">
        <f t="shared" si="24"/>
        <v>0</v>
      </c>
      <c r="BY32" s="76"/>
      <c r="BZ32" s="76"/>
      <c r="CA32" s="76"/>
      <c r="CB32" s="76"/>
      <c r="CC32" s="76"/>
      <c r="CD32" s="72">
        <f t="shared" si="25"/>
        <v>0.67</v>
      </c>
      <c r="CE32" s="72">
        <f t="shared" si="26"/>
        <v>0.33</v>
      </c>
      <c r="CF32" s="72">
        <f t="shared" si="27"/>
        <v>0.66</v>
      </c>
      <c r="CG32" s="72">
        <f t="shared" si="28"/>
        <v>0.66</v>
      </c>
      <c r="CH32" s="70"/>
      <c r="CI32" s="70"/>
      <c r="CJ32" s="70"/>
      <c r="CK32" s="70"/>
      <c r="CM32" s="10" t="s">
        <v>192</v>
      </c>
      <c r="CW32" s="78">
        <f t="shared" si="29"/>
        <v>1</v>
      </c>
    </row>
    <row r="33" spans="1:101" s="10" customFormat="1" ht="65.099999999999994" customHeight="1">
      <c r="A33" s="43" t="s">
        <v>60</v>
      </c>
      <c r="B33" s="43" t="s">
        <v>61</v>
      </c>
      <c r="C33" s="43" t="s">
        <v>62</v>
      </c>
      <c r="D33" s="43" t="s">
        <v>63</v>
      </c>
      <c r="E33" s="43" t="s">
        <v>64</v>
      </c>
      <c r="F33" s="43" t="s">
        <v>65</v>
      </c>
      <c r="G33" s="43" t="s">
        <v>66</v>
      </c>
      <c r="H33" s="43" t="s">
        <v>67</v>
      </c>
      <c r="I33" s="43" t="s">
        <v>68</v>
      </c>
      <c r="J33" s="43" t="s">
        <v>69</v>
      </c>
      <c r="K33" s="36" t="s">
        <v>149</v>
      </c>
      <c r="L33" s="36" t="s">
        <v>71</v>
      </c>
      <c r="M33" s="87" t="s">
        <v>193</v>
      </c>
      <c r="N33" s="36" t="s">
        <v>73</v>
      </c>
      <c r="O33" s="36" t="s">
        <v>163</v>
      </c>
      <c r="P33" s="36" t="s">
        <v>113</v>
      </c>
      <c r="Q33" s="45"/>
      <c r="R33" s="36" t="s">
        <v>151</v>
      </c>
      <c r="S33" s="36" t="s">
        <v>77</v>
      </c>
      <c r="T33" s="46">
        <v>1</v>
      </c>
      <c r="U33" s="108" t="s">
        <v>194</v>
      </c>
      <c r="V33" s="108" t="s">
        <v>195</v>
      </c>
      <c r="W33" s="46" t="s">
        <v>90</v>
      </c>
      <c r="X33" s="116" t="s">
        <v>196</v>
      </c>
      <c r="Y33" s="47">
        <v>0</v>
      </c>
      <c r="Z33" s="47">
        <v>1</v>
      </c>
      <c r="AA33" s="47">
        <v>0</v>
      </c>
      <c r="AB33" s="47">
        <v>0</v>
      </c>
      <c r="AC33" s="192">
        <f t="shared" si="4"/>
        <v>1</v>
      </c>
      <c r="AD33" s="48">
        <v>7.14</v>
      </c>
      <c r="AE33" s="49">
        <v>1.2987012987012987</v>
      </c>
      <c r="AF33" s="49">
        <v>0.34523785714285715</v>
      </c>
      <c r="AG33" s="50"/>
      <c r="AH33" s="51">
        <f t="shared" si="5"/>
        <v>0</v>
      </c>
      <c r="AI33" s="52" t="s">
        <v>155</v>
      </c>
      <c r="AJ33" s="79">
        <v>0</v>
      </c>
      <c r="AK33" s="55"/>
      <c r="AL33" s="55"/>
      <c r="AM33" s="56"/>
      <c r="AN33" s="51">
        <f t="shared" si="6"/>
        <v>0</v>
      </c>
      <c r="AO33" s="54" t="s">
        <v>156</v>
      </c>
      <c r="AP33" s="52">
        <f t="shared" si="7"/>
        <v>0</v>
      </c>
      <c r="AQ33" s="52">
        <f t="shared" si="8"/>
        <v>0</v>
      </c>
      <c r="AR33" s="52">
        <f t="shared" si="9"/>
        <v>0</v>
      </c>
      <c r="AS33" s="55"/>
      <c r="AT33" s="51">
        <f t="shared" si="10"/>
        <v>1</v>
      </c>
      <c r="AU33" s="57" t="s">
        <v>197</v>
      </c>
      <c r="AV33" s="58">
        <v>1</v>
      </c>
      <c r="AW33" s="59" t="s">
        <v>198</v>
      </c>
      <c r="AX33" s="59"/>
      <c r="AY33" s="61" t="str">
        <f t="shared" si="11"/>
        <v>ALTO</v>
      </c>
      <c r="AZ33" s="62">
        <f t="shared" si="12"/>
        <v>1</v>
      </c>
      <c r="BA33" s="63" t="s">
        <v>159</v>
      </c>
      <c r="BB33" s="64">
        <f t="shared" si="13"/>
        <v>7.14</v>
      </c>
      <c r="BC33" s="64">
        <f t="shared" si="14"/>
        <v>1.2987012987012987</v>
      </c>
      <c r="BD33" s="64">
        <f t="shared" si="15"/>
        <v>0.34523785714285715</v>
      </c>
      <c r="BE33" s="65"/>
      <c r="BF33" s="66">
        <f t="shared" si="16"/>
        <v>0</v>
      </c>
      <c r="BG33" s="88" t="s">
        <v>155</v>
      </c>
      <c r="BH33" s="89"/>
      <c r="BI33" s="69"/>
      <c r="BJ33" s="69" t="s">
        <v>199</v>
      </c>
      <c r="BK33" s="84" t="str">
        <f t="shared" si="17"/>
        <v>BAJO</v>
      </c>
      <c r="BL33" s="72">
        <f t="shared" si="18"/>
        <v>0</v>
      </c>
      <c r="BM33" s="70" t="s">
        <v>200</v>
      </c>
      <c r="BN33" s="74">
        <f t="shared" si="19"/>
        <v>0</v>
      </c>
      <c r="BO33" s="74">
        <f t="shared" si="20"/>
        <v>0</v>
      </c>
      <c r="BP33" s="74">
        <f t="shared" si="21"/>
        <v>0</v>
      </c>
      <c r="BQ33" s="70"/>
      <c r="BR33" s="75">
        <f t="shared" si="22"/>
        <v>0</v>
      </c>
      <c r="BS33" s="76"/>
      <c r="BT33" s="76"/>
      <c r="BU33" s="76"/>
      <c r="BV33" s="75"/>
      <c r="BW33" s="77" t="str">
        <f t="shared" si="23"/>
        <v>BAJO</v>
      </c>
      <c r="BX33" s="77">
        <f t="shared" si="24"/>
        <v>0</v>
      </c>
      <c r="BY33" s="76"/>
      <c r="BZ33" s="76"/>
      <c r="CA33" s="76"/>
      <c r="CB33" s="76"/>
      <c r="CC33" s="76"/>
      <c r="CD33" s="72">
        <f t="shared" si="25"/>
        <v>0</v>
      </c>
      <c r="CE33" s="72">
        <f t="shared" si="26"/>
        <v>1</v>
      </c>
      <c r="CF33" s="72">
        <f t="shared" si="27"/>
        <v>1</v>
      </c>
      <c r="CG33" s="72">
        <f t="shared" si="28"/>
        <v>1</v>
      </c>
      <c r="CH33" s="70"/>
      <c r="CI33" s="70"/>
      <c r="CJ33" s="70"/>
      <c r="CK33" s="70"/>
      <c r="CW33" s="78">
        <f t="shared" si="29"/>
        <v>1</v>
      </c>
    </row>
    <row r="34" spans="1:101" s="10" customFormat="1" ht="65.099999999999994" customHeight="1">
      <c r="A34" s="43" t="s">
        <v>60</v>
      </c>
      <c r="B34" s="43" t="s">
        <v>61</v>
      </c>
      <c r="C34" s="43" t="s">
        <v>62</v>
      </c>
      <c r="D34" s="43" t="s">
        <v>63</v>
      </c>
      <c r="E34" s="43" t="s">
        <v>64</v>
      </c>
      <c r="F34" s="43" t="s">
        <v>65</v>
      </c>
      <c r="G34" s="43" t="s">
        <v>66</v>
      </c>
      <c r="H34" s="43" t="s">
        <v>201</v>
      </c>
      <c r="I34" s="43" t="s">
        <v>202</v>
      </c>
      <c r="J34" s="43" t="s">
        <v>203</v>
      </c>
      <c r="K34" s="46" t="s">
        <v>204</v>
      </c>
      <c r="L34" s="36" t="s">
        <v>71</v>
      </c>
      <c r="M34" s="46" t="s">
        <v>205</v>
      </c>
      <c r="N34" s="36" t="s">
        <v>206</v>
      </c>
      <c r="O34" s="36" t="s">
        <v>206</v>
      </c>
      <c r="P34" s="36" t="s">
        <v>113</v>
      </c>
      <c r="Q34" s="45"/>
      <c r="R34" s="36" t="s">
        <v>151</v>
      </c>
      <c r="S34" s="36" t="s">
        <v>77</v>
      </c>
      <c r="T34" s="46">
        <v>450</v>
      </c>
      <c r="U34" s="108" t="s">
        <v>207</v>
      </c>
      <c r="V34" s="125" t="s">
        <v>208</v>
      </c>
      <c r="W34" s="46" t="s">
        <v>90</v>
      </c>
      <c r="X34" s="116" t="s">
        <v>209</v>
      </c>
      <c r="Y34" s="86">
        <v>0.1</v>
      </c>
      <c r="Z34" s="86">
        <v>0.3</v>
      </c>
      <c r="AA34" s="86">
        <v>0.3</v>
      </c>
      <c r="AB34" s="86">
        <v>0.3</v>
      </c>
      <c r="AC34" s="192"/>
      <c r="AD34" s="48"/>
      <c r="AE34" s="49"/>
      <c r="AF34" s="49"/>
      <c r="AG34" s="50"/>
      <c r="AH34" s="90"/>
      <c r="AI34" s="91"/>
      <c r="AJ34" s="92"/>
      <c r="AK34" s="93"/>
      <c r="AL34" s="93"/>
      <c r="AM34" s="94"/>
      <c r="AN34" s="90"/>
      <c r="AO34" s="95"/>
      <c r="AP34" s="91"/>
      <c r="AQ34" s="91"/>
      <c r="AR34" s="91"/>
      <c r="AS34" s="93"/>
      <c r="AT34" s="90"/>
      <c r="AU34" s="96"/>
      <c r="AV34" s="97"/>
      <c r="AW34" s="98"/>
      <c r="AX34" s="98"/>
      <c r="AY34" s="61"/>
      <c r="AZ34" s="62"/>
      <c r="BA34" s="63"/>
      <c r="BB34" s="64"/>
      <c r="BC34" s="64"/>
      <c r="BD34" s="64"/>
      <c r="BE34" s="65"/>
      <c r="BF34" s="66"/>
      <c r="BG34" s="99"/>
      <c r="BH34" s="100"/>
      <c r="BI34" s="11"/>
      <c r="BJ34" s="11"/>
      <c r="BK34" s="84"/>
      <c r="BL34" s="72"/>
      <c r="BM34" s="70"/>
      <c r="BN34" s="74"/>
      <c r="BO34" s="74"/>
      <c r="BP34" s="74"/>
      <c r="BQ34" s="70"/>
      <c r="BR34" s="75"/>
      <c r="BS34" s="76"/>
      <c r="BT34" s="76"/>
      <c r="BU34" s="76"/>
      <c r="BV34" s="75"/>
      <c r="BW34" s="77"/>
      <c r="BX34" s="77"/>
      <c r="BY34" s="76"/>
      <c r="BZ34" s="76"/>
      <c r="CA34" s="76"/>
      <c r="CB34" s="76"/>
      <c r="CC34" s="76"/>
      <c r="CD34" s="72"/>
      <c r="CE34" s="72"/>
      <c r="CF34" s="72"/>
      <c r="CG34" s="72"/>
      <c r="CH34" s="70"/>
      <c r="CI34" s="70"/>
      <c r="CJ34" s="70"/>
      <c r="CK34" s="70"/>
      <c r="CW34" s="78"/>
    </row>
    <row r="35" spans="1:101" s="10" customFormat="1" ht="65.099999999999994" customHeight="1">
      <c r="A35" s="43" t="s">
        <v>60</v>
      </c>
      <c r="B35" s="43" t="s">
        <v>61</v>
      </c>
      <c r="C35" s="43" t="s">
        <v>62</v>
      </c>
      <c r="D35" s="43" t="s">
        <v>63</v>
      </c>
      <c r="E35" s="43" t="s">
        <v>64</v>
      </c>
      <c r="F35" s="43" t="s">
        <v>65</v>
      </c>
      <c r="G35" s="43" t="s">
        <v>66</v>
      </c>
      <c r="H35" s="43" t="s">
        <v>201</v>
      </c>
      <c r="I35" s="43" t="s">
        <v>202</v>
      </c>
      <c r="J35" s="43" t="s">
        <v>210</v>
      </c>
      <c r="K35" s="46" t="s">
        <v>204</v>
      </c>
      <c r="L35" s="36" t="s">
        <v>71</v>
      </c>
      <c r="M35" s="46" t="s">
        <v>211</v>
      </c>
      <c r="N35" s="36" t="s">
        <v>206</v>
      </c>
      <c r="O35" s="36" t="s">
        <v>206</v>
      </c>
      <c r="P35" s="36" t="s">
        <v>113</v>
      </c>
      <c r="Q35" s="45"/>
      <c r="R35" s="36" t="s">
        <v>151</v>
      </c>
      <c r="S35" s="36" t="s">
        <v>77</v>
      </c>
      <c r="T35" s="46">
        <v>1</v>
      </c>
      <c r="U35" s="46" t="s">
        <v>212</v>
      </c>
      <c r="V35" s="46" t="s">
        <v>213</v>
      </c>
      <c r="W35" s="46" t="s">
        <v>90</v>
      </c>
      <c r="X35" s="116" t="s">
        <v>214</v>
      </c>
      <c r="Y35" s="102"/>
      <c r="Z35" s="86">
        <v>0.3</v>
      </c>
      <c r="AA35" s="86">
        <v>0.4</v>
      </c>
      <c r="AB35" s="86">
        <v>0.3</v>
      </c>
      <c r="AC35" s="192"/>
      <c r="AD35" s="48"/>
      <c r="AE35" s="49"/>
      <c r="AF35" s="49"/>
      <c r="AG35" s="50"/>
      <c r="AH35" s="90"/>
      <c r="AI35" s="91"/>
      <c r="AJ35" s="92"/>
      <c r="AK35" s="93"/>
      <c r="AL35" s="93"/>
      <c r="AM35" s="94"/>
      <c r="AN35" s="90"/>
      <c r="AO35" s="95"/>
      <c r="AP35" s="91"/>
      <c r="AQ35" s="91"/>
      <c r="AR35" s="91"/>
      <c r="AS35" s="93"/>
      <c r="AT35" s="90"/>
      <c r="AU35" s="96"/>
      <c r="AV35" s="97"/>
      <c r="AW35" s="98"/>
      <c r="AX35" s="98"/>
      <c r="AY35" s="61"/>
      <c r="AZ35" s="62"/>
      <c r="BA35" s="63"/>
      <c r="BB35" s="64"/>
      <c r="BC35" s="64"/>
      <c r="BD35" s="64"/>
      <c r="BE35" s="65"/>
      <c r="BF35" s="66"/>
      <c r="BG35" s="99"/>
      <c r="BH35" s="100"/>
      <c r="BI35" s="11"/>
      <c r="BJ35" s="11"/>
      <c r="BK35" s="84"/>
      <c r="BL35" s="72"/>
      <c r="BM35" s="70"/>
      <c r="BN35" s="74"/>
      <c r="BO35" s="74"/>
      <c r="BP35" s="74"/>
      <c r="BQ35" s="70"/>
      <c r="BR35" s="75"/>
      <c r="BS35" s="76"/>
      <c r="BT35" s="76"/>
      <c r="BU35" s="76"/>
      <c r="BV35" s="75"/>
      <c r="BW35" s="77"/>
      <c r="BX35" s="77"/>
      <c r="BY35" s="76"/>
      <c r="BZ35" s="76"/>
      <c r="CA35" s="76"/>
      <c r="CB35" s="76"/>
      <c r="CC35" s="76"/>
      <c r="CD35" s="72"/>
      <c r="CE35" s="72"/>
      <c r="CF35" s="72"/>
      <c r="CG35" s="72"/>
      <c r="CH35" s="70"/>
      <c r="CI35" s="70"/>
      <c r="CJ35" s="70"/>
      <c r="CK35" s="70"/>
      <c r="CW35" s="78"/>
    </row>
    <row r="36" spans="1:101" s="10" customFormat="1" ht="65.099999999999994" customHeight="1">
      <c r="A36" s="43" t="s">
        <v>60</v>
      </c>
      <c r="B36" s="43" t="s">
        <v>61</v>
      </c>
      <c r="C36" s="43" t="s">
        <v>62</v>
      </c>
      <c r="D36" s="43" t="s">
        <v>63</v>
      </c>
      <c r="E36" s="43" t="s">
        <v>64</v>
      </c>
      <c r="F36" s="43" t="s">
        <v>65</v>
      </c>
      <c r="G36" s="43" t="s">
        <v>66</v>
      </c>
      <c r="H36" s="43" t="s">
        <v>201</v>
      </c>
      <c r="I36" s="43" t="s">
        <v>202</v>
      </c>
      <c r="J36" s="43" t="s">
        <v>203</v>
      </c>
      <c r="K36" s="46" t="s">
        <v>204</v>
      </c>
      <c r="L36" s="36" t="s">
        <v>71</v>
      </c>
      <c r="M36" s="46" t="s">
        <v>215</v>
      </c>
      <c r="N36" s="36" t="s">
        <v>206</v>
      </c>
      <c r="O36" s="36" t="s">
        <v>206</v>
      </c>
      <c r="P36" s="36" t="s">
        <v>113</v>
      </c>
      <c r="Q36" s="45"/>
      <c r="R36" s="36" t="s">
        <v>151</v>
      </c>
      <c r="S36" s="36" t="s">
        <v>77</v>
      </c>
      <c r="T36" s="85">
        <v>1</v>
      </c>
      <c r="U36" s="108" t="s">
        <v>216</v>
      </c>
      <c r="V36" s="108" t="s">
        <v>217</v>
      </c>
      <c r="W36" s="46" t="s">
        <v>80</v>
      </c>
      <c r="X36" s="116" t="s">
        <v>218</v>
      </c>
      <c r="Y36" s="86">
        <v>0.25</v>
      </c>
      <c r="Z36" s="86">
        <v>0.25</v>
      </c>
      <c r="AA36" s="86">
        <v>0.25</v>
      </c>
      <c r="AB36" s="86">
        <v>0.25</v>
      </c>
      <c r="AC36" s="192"/>
      <c r="AD36" s="48"/>
      <c r="AE36" s="49"/>
      <c r="AF36" s="49"/>
      <c r="AG36" s="50"/>
      <c r="AH36" s="90"/>
      <c r="AI36" s="91"/>
      <c r="AJ36" s="92"/>
      <c r="AK36" s="93"/>
      <c r="AL36" s="93"/>
      <c r="AM36" s="94"/>
      <c r="AN36" s="90"/>
      <c r="AO36" s="95"/>
      <c r="AP36" s="91"/>
      <c r="AQ36" s="91"/>
      <c r="AR36" s="91"/>
      <c r="AS36" s="93"/>
      <c r="AT36" s="90"/>
      <c r="AU36" s="96"/>
      <c r="AV36" s="97"/>
      <c r="AW36" s="98"/>
      <c r="AX36" s="98"/>
      <c r="AY36" s="61"/>
      <c r="AZ36" s="62"/>
      <c r="BA36" s="63"/>
      <c r="BB36" s="64"/>
      <c r="BC36" s="64"/>
      <c r="BD36" s="64"/>
      <c r="BE36" s="65"/>
      <c r="BF36" s="66"/>
      <c r="BG36" s="99"/>
      <c r="BH36" s="100"/>
      <c r="BI36" s="11"/>
      <c r="BJ36" s="11"/>
      <c r="BK36" s="84"/>
      <c r="BL36" s="72"/>
      <c r="BM36" s="70"/>
      <c r="BN36" s="74"/>
      <c r="BO36" s="74"/>
      <c r="BP36" s="74"/>
      <c r="BQ36" s="70"/>
      <c r="BR36" s="75"/>
      <c r="BS36" s="76"/>
      <c r="BT36" s="76"/>
      <c r="BU36" s="76"/>
      <c r="BV36" s="75"/>
      <c r="BW36" s="77"/>
      <c r="BX36" s="77"/>
      <c r="BY36" s="76"/>
      <c r="BZ36" s="76"/>
      <c r="CA36" s="76"/>
      <c r="CB36" s="76"/>
      <c r="CC36" s="76"/>
      <c r="CD36" s="72"/>
      <c r="CE36" s="72"/>
      <c r="CF36" s="72"/>
      <c r="CG36" s="72"/>
      <c r="CH36" s="70"/>
      <c r="CI36" s="70"/>
      <c r="CJ36" s="70"/>
      <c r="CK36" s="70"/>
      <c r="CW36" s="78"/>
    </row>
    <row r="37" spans="1:101" s="10" customFormat="1" ht="65.099999999999994" customHeight="1">
      <c r="A37" s="43" t="s">
        <v>60</v>
      </c>
      <c r="B37" s="43" t="s">
        <v>61</v>
      </c>
      <c r="C37" s="43" t="s">
        <v>62</v>
      </c>
      <c r="D37" s="43" t="s">
        <v>63</v>
      </c>
      <c r="E37" s="43" t="s">
        <v>64</v>
      </c>
      <c r="F37" s="43" t="s">
        <v>65</v>
      </c>
      <c r="G37" s="43" t="s">
        <v>66</v>
      </c>
      <c r="H37" s="43" t="s">
        <v>201</v>
      </c>
      <c r="I37" s="43" t="s">
        <v>202</v>
      </c>
      <c r="J37" s="43" t="s">
        <v>203</v>
      </c>
      <c r="K37" s="46" t="s">
        <v>204</v>
      </c>
      <c r="L37" s="36" t="s">
        <v>71</v>
      </c>
      <c r="M37" s="46" t="s">
        <v>219</v>
      </c>
      <c r="N37" s="36" t="s">
        <v>206</v>
      </c>
      <c r="O37" s="36" t="s">
        <v>206</v>
      </c>
      <c r="P37" s="36" t="s">
        <v>113</v>
      </c>
      <c r="Q37" s="45"/>
      <c r="R37" s="36" t="s">
        <v>151</v>
      </c>
      <c r="S37" s="36" t="s">
        <v>77</v>
      </c>
      <c r="T37" s="46">
        <v>4</v>
      </c>
      <c r="U37" s="108" t="s">
        <v>220</v>
      </c>
      <c r="V37" s="46" t="s">
        <v>221</v>
      </c>
      <c r="W37" s="101" t="s">
        <v>80</v>
      </c>
      <c r="X37" s="116" t="s">
        <v>222</v>
      </c>
      <c r="Y37" s="86">
        <v>0.25</v>
      </c>
      <c r="Z37" s="86">
        <v>0.25</v>
      </c>
      <c r="AA37" s="86">
        <v>0.25</v>
      </c>
      <c r="AB37" s="86">
        <v>0.25</v>
      </c>
      <c r="AC37" s="192"/>
      <c r="AD37" s="48"/>
      <c r="AE37" s="49"/>
      <c r="AF37" s="49"/>
      <c r="AG37" s="50"/>
      <c r="AH37" s="90"/>
      <c r="AI37" s="91"/>
      <c r="AJ37" s="92"/>
      <c r="AK37" s="93"/>
      <c r="AL37" s="93"/>
      <c r="AM37" s="94"/>
      <c r="AN37" s="90"/>
      <c r="AO37" s="95"/>
      <c r="AP37" s="91"/>
      <c r="AQ37" s="91"/>
      <c r="AR37" s="91"/>
      <c r="AS37" s="93"/>
      <c r="AT37" s="90"/>
      <c r="AU37" s="96"/>
      <c r="AV37" s="97"/>
      <c r="AW37" s="98"/>
      <c r="AX37" s="98"/>
      <c r="AY37" s="61"/>
      <c r="AZ37" s="62"/>
      <c r="BA37" s="63"/>
      <c r="BB37" s="64"/>
      <c r="BC37" s="64"/>
      <c r="BD37" s="64"/>
      <c r="BE37" s="65"/>
      <c r="BF37" s="66"/>
      <c r="BG37" s="99"/>
      <c r="BH37" s="100"/>
      <c r="BI37" s="11"/>
      <c r="BJ37" s="11"/>
      <c r="BK37" s="84"/>
      <c r="BL37" s="72"/>
      <c r="BM37" s="70"/>
      <c r="BN37" s="74"/>
      <c r="BO37" s="74"/>
      <c r="BP37" s="74"/>
      <c r="BQ37" s="70"/>
      <c r="BR37" s="75"/>
      <c r="BS37" s="76"/>
      <c r="BT37" s="76"/>
      <c r="BU37" s="76"/>
      <c r="BV37" s="75"/>
      <c r="BW37" s="77"/>
      <c r="BX37" s="77"/>
      <c r="BY37" s="76"/>
      <c r="BZ37" s="76"/>
      <c r="CA37" s="76"/>
      <c r="CB37" s="76"/>
      <c r="CC37" s="76"/>
      <c r="CD37" s="72"/>
      <c r="CE37" s="72"/>
      <c r="CF37" s="72"/>
      <c r="CG37" s="72"/>
      <c r="CH37" s="70"/>
      <c r="CI37" s="70"/>
      <c r="CJ37" s="70"/>
      <c r="CK37" s="70"/>
      <c r="CW37" s="78"/>
    </row>
    <row r="38" spans="1:101" s="10" customFormat="1" ht="65.099999999999994" customHeight="1">
      <c r="A38" s="43" t="s">
        <v>60</v>
      </c>
      <c r="B38" s="43" t="s">
        <v>61</v>
      </c>
      <c r="C38" s="43" t="s">
        <v>62</v>
      </c>
      <c r="D38" s="43" t="s">
        <v>63</v>
      </c>
      <c r="E38" s="43" t="s">
        <v>64</v>
      </c>
      <c r="F38" s="43" t="s">
        <v>65</v>
      </c>
      <c r="G38" s="43" t="s">
        <v>66</v>
      </c>
      <c r="H38" s="43" t="s">
        <v>201</v>
      </c>
      <c r="I38" s="43" t="s">
        <v>202</v>
      </c>
      <c r="J38" s="43" t="s">
        <v>223</v>
      </c>
      <c r="K38" s="46" t="s">
        <v>204</v>
      </c>
      <c r="L38" s="36" t="s">
        <v>71</v>
      </c>
      <c r="M38" s="46" t="s">
        <v>224</v>
      </c>
      <c r="N38" s="36" t="s">
        <v>206</v>
      </c>
      <c r="O38" s="36" t="s">
        <v>206</v>
      </c>
      <c r="P38" s="36" t="s">
        <v>113</v>
      </c>
      <c r="Q38" s="45"/>
      <c r="R38" s="36" t="s">
        <v>151</v>
      </c>
      <c r="S38" s="36" t="s">
        <v>77</v>
      </c>
      <c r="T38" s="85">
        <v>1</v>
      </c>
      <c r="U38" s="46" t="s">
        <v>225</v>
      </c>
      <c r="V38" s="46" t="s">
        <v>226</v>
      </c>
      <c r="W38" s="46" t="s">
        <v>80</v>
      </c>
      <c r="X38" s="116" t="s">
        <v>227</v>
      </c>
      <c r="Y38" s="105">
        <v>0.1</v>
      </c>
      <c r="Z38" s="105">
        <v>0.3</v>
      </c>
      <c r="AA38" s="105">
        <v>0.3</v>
      </c>
      <c r="AB38" s="105">
        <v>0.3</v>
      </c>
      <c r="AC38" s="192"/>
      <c r="AD38" s="48"/>
      <c r="AE38" s="49"/>
      <c r="AF38" s="49"/>
      <c r="AG38" s="50"/>
      <c r="AH38" s="90"/>
      <c r="AI38" s="91"/>
      <c r="AJ38" s="92"/>
      <c r="AK38" s="93"/>
      <c r="AL38" s="93"/>
      <c r="AM38" s="94"/>
      <c r="AN38" s="90"/>
      <c r="AO38" s="95"/>
      <c r="AP38" s="91"/>
      <c r="AQ38" s="91"/>
      <c r="AR38" s="91"/>
      <c r="AS38" s="93"/>
      <c r="AT38" s="90"/>
      <c r="AU38" s="96"/>
      <c r="AV38" s="97"/>
      <c r="AW38" s="98"/>
      <c r="AX38" s="98"/>
      <c r="AY38" s="61"/>
      <c r="AZ38" s="62"/>
      <c r="BA38" s="63"/>
      <c r="BB38" s="64"/>
      <c r="BC38" s="64"/>
      <c r="BD38" s="64"/>
      <c r="BE38" s="65"/>
      <c r="BF38" s="66"/>
      <c r="BG38" s="99"/>
      <c r="BH38" s="100"/>
      <c r="BI38" s="11"/>
      <c r="BJ38" s="11"/>
      <c r="BK38" s="84"/>
      <c r="BL38" s="72"/>
      <c r="BM38" s="70"/>
      <c r="BN38" s="74"/>
      <c r="BO38" s="74"/>
      <c r="BP38" s="74"/>
      <c r="BQ38" s="70"/>
      <c r="BR38" s="75"/>
      <c r="BS38" s="76"/>
      <c r="BT38" s="76"/>
      <c r="BU38" s="76"/>
      <c r="BV38" s="75"/>
      <c r="BW38" s="77"/>
      <c r="BX38" s="77"/>
      <c r="BY38" s="76"/>
      <c r="BZ38" s="76"/>
      <c r="CA38" s="76"/>
      <c r="CB38" s="76"/>
      <c r="CC38" s="76"/>
      <c r="CD38" s="72"/>
      <c r="CE38" s="72"/>
      <c r="CF38" s="72"/>
      <c r="CG38" s="72"/>
      <c r="CH38" s="70"/>
      <c r="CI38" s="70"/>
      <c r="CJ38" s="70"/>
      <c r="CK38" s="70"/>
      <c r="CW38" s="78"/>
    </row>
    <row r="39" spans="1:101" s="10" customFormat="1" ht="65.099999999999994" customHeight="1">
      <c r="A39" s="43" t="s">
        <v>60</v>
      </c>
      <c r="B39" s="43" t="s">
        <v>61</v>
      </c>
      <c r="C39" s="43" t="s">
        <v>62</v>
      </c>
      <c r="D39" s="43" t="s">
        <v>63</v>
      </c>
      <c r="E39" s="43" t="s">
        <v>64</v>
      </c>
      <c r="F39" s="43" t="s">
        <v>65</v>
      </c>
      <c r="G39" s="43" t="s">
        <v>66</v>
      </c>
      <c r="H39" s="43" t="s">
        <v>201</v>
      </c>
      <c r="I39" s="43" t="s">
        <v>202</v>
      </c>
      <c r="J39" s="43" t="s">
        <v>210</v>
      </c>
      <c r="K39" s="46" t="s">
        <v>204</v>
      </c>
      <c r="L39" s="36" t="s">
        <v>71</v>
      </c>
      <c r="M39" s="46" t="s">
        <v>228</v>
      </c>
      <c r="N39" s="36" t="s">
        <v>206</v>
      </c>
      <c r="O39" s="36" t="s">
        <v>206</v>
      </c>
      <c r="P39" s="36" t="s">
        <v>113</v>
      </c>
      <c r="Q39" s="45"/>
      <c r="R39" s="36" t="s">
        <v>151</v>
      </c>
      <c r="S39" s="36" t="s">
        <v>77</v>
      </c>
      <c r="T39" s="85">
        <v>1</v>
      </c>
      <c r="U39" s="108" t="s">
        <v>229</v>
      </c>
      <c r="V39" s="108" t="s">
        <v>230</v>
      </c>
      <c r="W39" s="46" t="s">
        <v>80</v>
      </c>
      <c r="X39" s="116" t="s">
        <v>231</v>
      </c>
      <c r="Y39" s="105">
        <v>0.25</v>
      </c>
      <c r="Z39" s="105">
        <v>0.25</v>
      </c>
      <c r="AA39" s="105">
        <v>0.25</v>
      </c>
      <c r="AB39" s="105">
        <v>0.25</v>
      </c>
      <c r="AC39" s="192"/>
      <c r="AD39" s="48"/>
      <c r="AE39" s="49"/>
      <c r="AF39" s="49"/>
      <c r="AG39" s="50"/>
      <c r="AH39" s="90"/>
      <c r="AI39" s="91"/>
      <c r="AJ39" s="92"/>
      <c r="AK39" s="93"/>
      <c r="AL39" s="93"/>
      <c r="AM39" s="94"/>
      <c r="AN39" s="90"/>
      <c r="AO39" s="95"/>
      <c r="AP39" s="91"/>
      <c r="AQ39" s="91"/>
      <c r="AR39" s="91"/>
      <c r="AS39" s="93"/>
      <c r="AT39" s="90"/>
      <c r="AU39" s="96"/>
      <c r="AV39" s="97"/>
      <c r="AW39" s="98"/>
      <c r="AX39" s="98"/>
      <c r="AY39" s="61"/>
      <c r="AZ39" s="62"/>
      <c r="BA39" s="63"/>
      <c r="BB39" s="64"/>
      <c r="BC39" s="64"/>
      <c r="BD39" s="64"/>
      <c r="BE39" s="65"/>
      <c r="BF39" s="66"/>
      <c r="BG39" s="99"/>
      <c r="BH39" s="100"/>
      <c r="BI39" s="11"/>
      <c r="BJ39" s="11"/>
      <c r="BK39" s="84"/>
      <c r="BL39" s="72"/>
      <c r="BM39" s="70"/>
      <c r="BN39" s="74"/>
      <c r="BO39" s="74"/>
      <c r="BP39" s="74"/>
      <c r="BQ39" s="70"/>
      <c r="BR39" s="75"/>
      <c r="BS39" s="76"/>
      <c r="BT39" s="76"/>
      <c r="BU39" s="76"/>
      <c r="BV39" s="75"/>
      <c r="BW39" s="77"/>
      <c r="BX39" s="77"/>
      <c r="BY39" s="76"/>
      <c r="BZ39" s="76"/>
      <c r="CA39" s="76"/>
      <c r="CB39" s="76"/>
      <c r="CC39" s="76"/>
      <c r="CD39" s="72"/>
      <c r="CE39" s="72"/>
      <c r="CF39" s="72"/>
      <c r="CG39" s="72"/>
      <c r="CH39" s="70"/>
      <c r="CI39" s="70"/>
      <c r="CJ39" s="70"/>
      <c r="CK39" s="70"/>
      <c r="CW39" s="78"/>
    </row>
    <row r="40" spans="1:101" s="10" customFormat="1" ht="65.099999999999994" customHeight="1">
      <c r="A40" s="103" t="s">
        <v>60</v>
      </c>
      <c r="B40" s="103" t="s">
        <v>61</v>
      </c>
      <c r="C40" s="103" t="s">
        <v>62</v>
      </c>
      <c r="D40" s="103" t="s">
        <v>63</v>
      </c>
      <c r="E40" s="103" t="s">
        <v>64</v>
      </c>
      <c r="F40" s="103" t="s">
        <v>65</v>
      </c>
      <c r="G40" s="103" t="s">
        <v>66</v>
      </c>
      <c r="H40" s="103" t="s">
        <v>67</v>
      </c>
      <c r="I40" s="103" t="s">
        <v>118</v>
      </c>
      <c r="J40" s="103" t="s">
        <v>232</v>
      </c>
      <c r="K40" s="103" t="s">
        <v>233</v>
      </c>
      <c r="L40" s="103" t="s">
        <v>234</v>
      </c>
      <c r="M40" s="103" t="s">
        <v>235</v>
      </c>
      <c r="N40" s="103" t="s">
        <v>111</v>
      </c>
      <c r="O40" s="103" t="s">
        <v>236</v>
      </c>
      <c r="P40" s="103" t="s">
        <v>237</v>
      </c>
      <c r="Q40" s="126"/>
      <c r="R40" s="103" t="s">
        <v>238</v>
      </c>
      <c r="S40" s="103" t="s">
        <v>114</v>
      </c>
      <c r="T40" s="46">
        <v>12</v>
      </c>
      <c r="U40" s="46" t="s">
        <v>239</v>
      </c>
      <c r="V40" s="46" t="s">
        <v>240</v>
      </c>
      <c r="W40" s="127" t="s">
        <v>90</v>
      </c>
      <c r="X40" s="127" t="s">
        <v>241</v>
      </c>
      <c r="Y40" s="106">
        <v>0.25</v>
      </c>
      <c r="Z40" s="107">
        <v>0.25</v>
      </c>
      <c r="AA40" s="107">
        <v>0.25</v>
      </c>
      <c r="AB40" s="107">
        <v>0.25</v>
      </c>
      <c r="AC40" s="192"/>
      <c r="AD40" s="48"/>
      <c r="AE40" s="49"/>
      <c r="AF40" s="49"/>
      <c r="AG40" s="50"/>
      <c r="AH40" s="90"/>
      <c r="AI40" s="91"/>
      <c r="AJ40" s="92"/>
      <c r="AK40" s="93"/>
      <c r="AL40" s="93"/>
      <c r="AM40" s="94"/>
      <c r="AN40" s="90"/>
      <c r="AO40" s="95"/>
      <c r="AP40" s="91"/>
      <c r="AQ40" s="91"/>
      <c r="AR40" s="91"/>
      <c r="AS40" s="93"/>
      <c r="AT40" s="90"/>
      <c r="AU40" s="96"/>
      <c r="AV40" s="97"/>
      <c r="AW40" s="98"/>
      <c r="AX40" s="98"/>
      <c r="AY40" s="61"/>
      <c r="AZ40" s="62"/>
      <c r="BA40" s="63"/>
      <c r="BB40" s="64"/>
      <c r="BC40" s="64"/>
      <c r="BD40" s="64"/>
      <c r="BE40" s="65"/>
      <c r="BF40" s="66"/>
      <c r="BG40" s="99"/>
      <c r="BH40" s="100"/>
      <c r="BI40" s="11"/>
      <c r="BJ40" s="11"/>
      <c r="BK40" s="84"/>
      <c r="BL40" s="72"/>
      <c r="BM40" s="70"/>
      <c r="BN40" s="74"/>
      <c r="BO40" s="74"/>
      <c r="BP40" s="74"/>
      <c r="BQ40" s="70"/>
      <c r="BR40" s="75"/>
      <c r="BS40" s="76"/>
      <c r="BT40" s="76"/>
      <c r="BU40" s="76"/>
      <c r="BV40" s="75"/>
      <c r="BW40" s="77"/>
      <c r="BX40" s="77"/>
      <c r="BY40" s="76"/>
      <c r="BZ40" s="76"/>
      <c r="CA40" s="76"/>
      <c r="CB40" s="76"/>
      <c r="CC40" s="76"/>
      <c r="CD40" s="72"/>
      <c r="CE40" s="72"/>
      <c r="CF40" s="72"/>
      <c r="CG40" s="72"/>
      <c r="CH40" s="70"/>
      <c r="CI40" s="70"/>
      <c r="CJ40" s="70"/>
      <c r="CK40" s="70"/>
      <c r="CW40" s="78"/>
    </row>
    <row r="41" spans="1:101" s="10" customFormat="1" ht="65.099999999999994" customHeight="1">
      <c r="A41" s="103" t="s">
        <v>60</v>
      </c>
      <c r="B41" s="103" t="s">
        <v>61</v>
      </c>
      <c r="C41" s="103" t="s">
        <v>62</v>
      </c>
      <c r="D41" s="103" t="s">
        <v>63</v>
      </c>
      <c r="E41" s="103" t="s">
        <v>64</v>
      </c>
      <c r="F41" s="103" t="s">
        <v>65</v>
      </c>
      <c r="G41" s="103" t="s">
        <v>66</v>
      </c>
      <c r="H41" s="103" t="s">
        <v>67</v>
      </c>
      <c r="I41" s="103" t="s">
        <v>118</v>
      </c>
      <c r="J41" s="103" t="s">
        <v>232</v>
      </c>
      <c r="K41" s="103" t="s">
        <v>233</v>
      </c>
      <c r="L41" s="103" t="s">
        <v>234</v>
      </c>
      <c r="M41" s="103" t="s">
        <v>242</v>
      </c>
      <c r="N41" s="103" t="s">
        <v>243</v>
      </c>
      <c r="O41" s="103" t="s">
        <v>244</v>
      </c>
      <c r="P41" s="103" t="s">
        <v>113</v>
      </c>
      <c r="Q41" s="126"/>
      <c r="R41" s="103" t="s">
        <v>238</v>
      </c>
      <c r="S41" s="103" t="s">
        <v>114</v>
      </c>
      <c r="T41" s="128">
        <v>1</v>
      </c>
      <c r="U41" s="127" t="s">
        <v>245</v>
      </c>
      <c r="V41" s="127" t="s">
        <v>246</v>
      </c>
      <c r="W41" s="127" t="s">
        <v>80</v>
      </c>
      <c r="X41" s="127" t="s">
        <v>247</v>
      </c>
      <c r="Y41" s="107"/>
      <c r="Z41" s="107">
        <v>0.5</v>
      </c>
      <c r="AA41" s="107">
        <v>0.25</v>
      </c>
      <c r="AB41" s="107">
        <v>0.25</v>
      </c>
      <c r="AC41" s="192"/>
      <c r="AD41" s="48"/>
      <c r="AE41" s="49"/>
      <c r="AF41" s="49"/>
      <c r="AG41" s="50"/>
      <c r="AH41" s="90"/>
      <c r="AI41" s="91"/>
      <c r="AJ41" s="92"/>
      <c r="AK41" s="93"/>
      <c r="AL41" s="93"/>
      <c r="AM41" s="94"/>
      <c r="AN41" s="90"/>
      <c r="AO41" s="95"/>
      <c r="AP41" s="91"/>
      <c r="AQ41" s="91"/>
      <c r="AR41" s="91"/>
      <c r="AS41" s="93"/>
      <c r="AT41" s="90"/>
      <c r="AU41" s="96"/>
      <c r="AV41" s="97"/>
      <c r="AW41" s="98"/>
      <c r="AX41" s="98"/>
      <c r="AY41" s="61"/>
      <c r="AZ41" s="62"/>
      <c r="BA41" s="63"/>
      <c r="BB41" s="64"/>
      <c r="BC41" s="64"/>
      <c r="BD41" s="64"/>
      <c r="BE41" s="65"/>
      <c r="BF41" s="66"/>
      <c r="BG41" s="99"/>
      <c r="BH41" s="100"/>
      <c r="BI41" s="11"/>
      <c r="BJ41" s="11"/>
      <c r="BK41" s="84"/>
      <c r="BL41" s="72"/>
      <c r="BM41" s="70"/>
      <c r="BN41" s="74"/>
      <c r="BO41" s="74"/>
      <c r="BP41" s="74"/>
      <c r="BQ41" s="70"/>
      <c r="BR41" s="75"/>
      <c r="BS41" s="76"/>
      <c r="BT41" s="76"/>
      <c r="BU41" s="76"/>
      <c r="BV41" s="75"/>
      <c r="BW41" s="77"/>
      <c r="BX41" s="77"/>
      <c r="BY41" s="76"/>
      <c r="BZ41" s="76"/>
      <c r="CA41" s="76"/>
      <c r="CB41" s="76"/>
      <c r="CC41" s="76"/>
      <c r="CD41" s="72"/>
      <c r="CE41" s="72"/>
      <c r="CF41" s="72"/>
      <c r="CG41" s="72"/>
      <c r="CH41" s="70"/>
      <c r="CI41" s="70"/>
      <c r="CJ41" s="70"/>
      <c r="CK41" s="70"/>
      <c r="CW41" s="78"/>
    </row>
    <row r="42" spans="1:101" s="10" customFormat="1" ht="65.099999999999994" customHeight="1">
      <c r="A42" s="103" t="s">
        <v>60</v>
      </c>
      <c r="B42" s="103" t="s">
        <v>61</v>
      </c>
      <c r="C42" s="103" t="s">
        <v>62</v>
      </c>
      <c r="D42" s="103" t="s">
        <v>63</v>
      </c>
      <c r="E42" s="103" t="s">
        <v>64</v>
      </c>
      <c r="F42" s="103" t="s">
        <v>65</v>
      </c>
      <c r="G42" s="103" t="s">
        <v>66</v>
      </c>
      <c r="H42" s="103" t="s">
        <v>67</v>
      </c>
      <c r="I42" s="103" t="s">
        <v>118</v>
      </c>
      <c r="J42" s="103" t="s">
        <v>232</v>
      </c>
      <c r="K42" s="103" t="s">
        <v>233</v>
      </c>
      <c r="L42" s="103" t="s">
        <v>234</v>
      </c>
      <c r="M42" s="103" t="s">
        <v>248</v>
      </c>
      <c r="N42" s="103" t="s">
        <v>111</v>
      </c>
      <c r="O42" s="103" t="s">
        <v>236</v>
      </c>
      <c r="P42" s="103" t="s">
        <v>237</v>
      </c>
      <c r="Q42" s="126"/>
      <c r="R42" s="103" t="s">
        <v>238</v>
      </c>
      <c r="S42" s="103" t="s">
        <v>114</v>
      </c>
      <c r="T42" s="127">
        <v>12</v>
      </c>
      <c r="U42" s="127" t="s">
        <v>249</v>
      </c>
      <c r="V42" s="127" t="s">
        <v>250</v>
      </c>
      <c r="W42" s="127" t="s">
        <v>90</v>
      </c>
      <c r="X42" s="127" t="s">
        <v>251</v>
      </c>
      <c r="Y42" s="107">
        <v>0.25</v>
      </c>
      <c r="Z42" s="107">
        <v>0.25</v>
      </c>
      <c r="AA42" s="107">
        <v>0.25</v>
      </c>
      <c r="AB42" s="107">
        <v>0.25</v>
      </c>
      <c r="AC42" s="192"/>
      <c r="AD42" s="48"/>
      <c r="AE42" s="49"/>
      <c r="AF42" s="49"/>
      <c r="AG42" s="50"/>
      <c r="AH42" s="90"/>
      <c r="AI42" s="91"/>
      <c r="AJ42" s="92"/>
      <c r="AK42" s="93"/>
      <c r="AL42" s="93"/>
      <c r="AM42" s="94"/>
      <c r="AN42" s="90"/>
      <c r="AO42" s="95"/>
      <c r="AP42" s="91"/>
      <c r="AQ42" s="91"/>
      <c r="AR42" s="91"/>
      <c r="AS42" s="93"/>
      <c r="AT42" s="90"/>
      <c r="AU42" s="96"/>
      <c r="AV42" s="97"/>
      <c r="AW42" s="98"/>
      <c r="AX42" s="98"/>
      <c r="AY42" s="61"/>
      <c r="AZ42" s="62"/>
      <c r="BA42" s="63"/>
      <c r="BB42" s="64"/>
      <c r="BC42" s="64"/>
      <c r="BD42" s="64"/>
      <c r="BE42" s="65"/>
      <c r="BF42" s="66"/>
      <c r="BG42" s="99"/>
      <c r="BH42" s="100"/>
      <c r="BI42" s="11"/>
      <c r="BJ42" s="11"/>
      <c r="BK42" s="84"/>
      <c r="BL42" s="72"/>
      <c r="BM42" s="70"/>
      <c r="BN42" s="74"/>
      <c r="BO42" s="74"/>
      <c r="BP42" s="74"/>
      <c r="BQ42" s="70"/>
      <c r="BR42" s="75"/>
      <c r="BS42" s="76"/>
      <c r="BT42" s="76"/>
      <c r="BU42" s="76"/>
      <c r="BV42" s="75"/>
      <c r="BW42" s="77"/>
      <c r="BX42" s="77"/>
      <c r="BY42" s="76"/>
      <c r="BZ42" s="76"/>
      <c r="CA42" s="76"/>
      <c r="CB42" s="76"/>
      <c r="CC42" s="76"/>
      <c r="CD42" s="72"/>
      <c r="CE42" s="72"/>
      <c r="CF42" s="72"/>
      <c r="CG42" s="72"/>
      <c r="CH42" s="70"/>
      <c r="CI42" s="70"/>
      <c r="CJ42" s="70"/>
      <c r="CK42" s="70"/>
      <c r="CW42" s="78"/>
    </row>
    <row r="43" spans="1:101" s="10" customFormat="1" ht="65.099999999999994" customHeight="1">
      <c r="A43" s="103" t="s">
        <v>60</v>
      </c>
      <c r="B43" s="103" t="s">
        <v>61</v>
      </c>
      <c r="C43" s="103" t="s">
        <v>62</v>
      </c>
      <c r="D43" s="103" t="s">
        <v>63</v>
      </c>
      <c r="E43" s="103" t="s">
        <v>64</v>
      </c>
      <c r="F43" s="103" t="s">
        <v>65</v>
      </c>
      <c r="G43" s="103" t="s">
        <v>66</v>
      </c>
      <c r="H43" s="103" t="s">
        <v>67</v>
      </c>
      <c r="I43" s="103" t="s">
        <v>118</v>
      </c>
      <c r="J43" s="103" t="s">
        <v>232</v>
      </c>
      <c r="K43" s="103" t="s">
        <v>233</v>
      </c>
      <c r="L43" s="103" t="s">
        <v>234</v>
      </c>
      <c r="M43" s="103" t="s">
        <v>252</v>
      </c>
      <c r="N43" s="103" t="s">
        <v>243</v>
      </c>
      <c r="O43" s="103" t="s">
        <v>244</v>
      </c>
      <c r="P43" s="103" t="s">
        <v>113</v>
      </c>
      <c r="Q43" s="126"/>
      <c r="R43" s="103" t="s">
        <v>238</v>
      </c>
      <c r="S43" s="103" t="s">
        <v>114</v>
      </c>
      <c r="T43" s="127">
        <v>2</v>
      </c>
      <c r="U43" s="127" t="s">
        <v>253</v>
      </c>
      <c r="V43" s="127" t="s">
        <v>254</v>
      </c>
      <c r="W43" s="127" t="s">
        <v>90</v>
      </c>
      <c r="X43" s="127" t="s">
        <v>255</v>
      </c>
      <c r="Y43" s="106"/>
      <c r="Z43" s="107">
        <v>0.5</v>
      </c>
      <c r="AA43" s="107">
        <v>0.5</v>
      </c>
      <c r="AB43" s="106"/>
      <c r="AC43" s="192"/>
      <c r="AD43" s="48"/>
      <c r="AE43" s="49"/>
      <c r="AF43" s="49"/>
      <c r="AG43" s="50"/>
      <c r="AH43" s="90"/>
      <c r="AI43" s="91"/>
      <c r="AJ43" s="92"/>
      <c r="AK43" s="93"/>
      <c r="AL43" s="93"/>
      <c r="AM43" s="94"/>
      <c r="AN43" s="90"/>
      <c r="AO43" s="95"/>
      <c r="AP43" s="91"/>
      <c r="AQ43" s="91"/>
      <c r="AR43" s="91"/>
      <c r="AS43" s="93"/>
      <c r="AT43" s="90"/>
      <c r="AU43" s="96"/>
      <c r="AV43" s="97"/>
      <c r="AW43" s="98"/>
      <c r="AX43" s="98"/>
      <c r="AY43" s="61"/>
      <c r="AZ43" s="62"/>
      <c r="BA43" s="63"/>
      <c r="BB43" s="64"/>
      <c r="BC43" s="64"/>
      <c r="BD43" s="64"/>
      <c r="BE43" s="65"/>
      <c r="BF43" s="66"/>
      <c r="BG43" s="99"/>
      <c r="BH43" s="100"/>
      <c r="BI43" s="11"/>
      <c r="BJ43" s="11"/>
      <c r="BK43" s="84"/>
      <c r="BL43" s="72"/>
      <c r="BM43" s="70"/>
      <c r="BN43" s="74"/>
      <c r="BO43" s="74"/>
      <c r="BP43" s="74"/>
      <c r="BQ43" s="70"/>
      <c r="BR43" s="75"/>
      <c r="BS43" s="76"/>
      <c r="BT43" s="76"/>
      <c r="BU43" s="76"/>
      <c r="BV43" s="75"/>
      <c r="BW43" s="77"/>
      <c r="BX43" s="77"/>
      <c r="BY43" s="76"/>
      <c r="BZ43" s="76"/>
      <c r="CA43" s="76"/>
      <c r="CB43" s="76"/>
      <c r="CC43" s="76"/>
      <c r="CD43" s="72"/>
      <c r="CE43" s="72"/>
      <c r="CF43" s="72"/>
      <c r="CG43" s="72"/>
      <c r="CH43" s="70"/>
      <c r="CI43" s="70"/>
      <c r="CJ43" s="70"/>
      <c r="CK43" s="70"/>
      <c r="CW43" s="78"/>
    </row>
    <row r="44" spans="1:101" s="10" customFormat="1" ht="65.099999999999994" customHeight="1">
      <c r="A44" s="103" t="s">
        <v>60</v>
      </c>
      <c r="B44" s="103" t="s">
        <v>61</v>
      </c>
      <c r="C44" s="103" t="s">
        <v>62</v>
      </c>
      <c r="D44" s="103" t="s">
        <v>63</v>
      </c>
      <c r="E44" s="103" t="s">
        <v>64</v>
      </c>
      <c r="F44" s="103" t="s">
        <v>65</v>
      </c>
      <c r="G44" s="103" t="s">
        <v>66</v>
      </c>
      <c r="H44" s="103" t="s">
        <v>67</v>
      </c>
      <c r="I44" s="103" t="s">
        <v>118</v>
      </c>
      <c r="J44" s="103" t="s">
        <v>232</v>
      </c>
      <c r="K44" s="103" t="s">
        <v>233</v>
      </c>
      <c r="L44" s="103" t="s">
        <v>234</v>
      </c>
      <c r="M44" s="103" t="s">
        <v>256</v>
      </c>
      <c r="N44" s="103" t="s">
        <v>243</v>
      </c>
      <c r="O44" s="103" t="s">
        <v>244</v>
      </c>
      <c r="P44" s="103" t="s">
        <v>113</v>
      </c>
      <c r="Q44" s="126"/>
      <c r="R44" s="103" t="s">
        <v>238</v>
      </c>
      <c r="S44" s="103" t="s">
        <v>114</v>
      </c>
      <c r="T44" s="103">
        <v>3</v>
      </c>
      <c r="U44" s="104" t="s">
        <v>257</v>
      </c>
      <c r="V44" s="103" t="s">
        <v>120</v>
      </c>
      <c r="W44" s="103" t="s">
        <v>90</v>
      </c>
      <c r="X44" s="103" t="s">
        <v>258</v>
      </c>
      <c r="Y44" s="106"/>
      <c r="Z44" s="106">
        <v>0.33</v>
      </c>
      <c r="AA44" s="106">
        <v>0.33</v>
      </c>
      <c r="AB44" s="106">
        <v>0.34</v>
      </c>
      <c r="AC44" s="192"/>
      <c r="AD44" s="48"/>
      <c r="AE44" s="49"/>
      <c r="AF44" s="49"/>
      <c r="AG44" s="50"/>
      <c r="AH44" s="90"/>
      <c r="AI44" s="91"/>
      <c r="AJ44" s="92"/>
      <c r="AK44" s="93"/>
      <c r="AL44" s="93"/>
      <c r="AM44" s="94"/>
      <c r="AN44" s="90"/>
      <c r="AO44" s="95"/>
      <c r="AP44" s="91"/>
      <c r="AQ44" s="91"/>
      <c r="AR44" s="91"/>
      <c r="AS44" s="93"/>
      <c r="AT44" s="90"/>
      <c r="AU44" s="96"/>
      <c r="AV44" s="97"/>
      <c r="AW44" s="98"/>
      <c r="AX44" s="98"/>
      <c r="AY44" s="61"/>
      <c r="AZ44" s="62"/>
      <c r="BA44" s="63"/>
      <c r="BB44" s="64"/>
      <c r="BC44" s="64"/>
      <c r="BD44" s="64"/>
      <c r="BE44" s="65"/>
      <c r="BF44" s="66"/>
      <c r="BG44" s="99"/>
      <c r="BH44" s="100"/>
      <c r="BI44" s="11"/>
      <c r="BJ44" s="11"/>
      <c r="BK44" s="84"/>
      <c r="BL44" s="72"/>
      <c r="BM44" s="70"/>
      <c r="BN44" s="74"/>
      <c r="BO44" s="74"/>
      <c r="BP44" s="74"/>
      <c r="BQ44" s="70"/>
      <c r="BR44" s="75"/>
      <c r="BS44" s="76"/>
      <c r="BT44" s="76"/>
      <c r="BU44" s="76"/>
      <c r="BV44" s="75"/>
      <c r="BW44" s="77"/>
      <c r="BX44" s="77"/>
      <c r="BY44" s="76"/>
      <c r="BZ44" s="76"/>
      <c r="CA44" s="76"/>
      <c r="CB44" s="76"/>
      <c r="CC44" s="76"/>
      <c r="CD44" s="72"/>
      <c r="CE44" s="72"/>
      <c r="CF44" s="72"/>
      <c r="CG44" s="72"/>
      <c r="CH44" s="70"/>
      <c r="CI44" s="70"/>
      <c r="CJ44" s="70"/>
      <c r="CK44" s="70"/>
      <c r="CW44" s="78"/>
    </row>
    <row r="45" spans="1:101" s="10" customFormat="1" ht="65.099999999999994" customHeight="1">
      <c r="A45" s="103" t="s">
        <v>60</v>
      </c>
      <c r="B45" s="103" t="s">
        <v>61</v>
      </c>
      <c r="C45" s="103" t="s">
        <v>62</v>
      </c>
      <c r="D45" s="103" t="s">
        <v>63</v>
      </c>
      <c r="E45" s="103" t="s">
        <v>64</v>
      </c>
      <c r="F45" s="103" t="s">
        <v>65</v>
      </c>
      <c r="G45" s="103" t="s">
        <v>66</v>
      </c>
      <c r="H45" s="103" t="s">
        <v>67</v>
      </c>
      <c r="I45" s="103" t="s">
        <v>118</v>
      </c>
      <c r="J45" s="103" t="s">
        <v>232</v>
      </c>
      <c r="K45" s="103" t="s">
        <v>233</v>
      </c>
      <c r="L45" s="103" t="s">
        <v>234</v>
      </c>
      <c r="M45" s="103" t="s">
        <v>259</v>
      </c>
      <c r="N45" s="103" t="s">
        <v>243</v>
      </c>
      <c r="O45" s="103" t="s">
        <v>244</v>
      </c>
      <c r="P45" s="103" t="s">
        <v>113</v>
      </c>
      <c r="Q45" s="126"/>
      <c r="R45" s="103" t="s">
        <v>238</v>
      </c>
      <c r="S45" s="103" t="s">
        <v>114</v>
      </c>
      <c r="T45" s="103">
        <v>18</v>
      </c>
      <c r="U45" s="104" t="s">
        <v>260</v>
      </c>
      <c r="V45" s="103" t="s">
        <v>261</v>
      </c>
      <c r="W45" s="103" t="s">
        <v>90</v>
      </c>
      <c r="X45" s="103" t="s">
        <v>262</v>
      </c>
      <c r="Y45" s="106"/>
      <c r="Z45" s="106">
        <v>0.5</v>
      </c>
      <c r="AA45" s="106">
        <v>0.5</v>
      </c>
      <c r="AB45" s="106"/>
      <c r="AC45" s="192"/>
      <c r="AD45" s="48"/>
      <c r="AE45" s="49"/>
      <c r="AF45" s="49"/>
      <c r="AG45" s="50"/>
      <c r="AH45" s="90"/>
      <c r="AI45" s="91"/>
      <c r="AJ45" s="92"/>
      <c r="AK45" s="93"/>
      <c r="AL45" s="93"/>
      <c r="AM45" s="94"/>
      <c r="AN45" s="90"/>
      <c r="AO45" s="95"/>
      <c r="AP45" s="91"/>
      <c r="AQ45" s="91"/>
      <c r="AR45" s="91"/>
      <c r="AS45" s="93"/>
      <c r="AT45" s="90"/>
      <c r="AU45" s="96"/>
      <c r="AV45" s="97"/>
      <c r="AW45" s="98"/>
      <c r="AX45" s="98"/>
      <c r="AY45" s="61"/>
      <c r="AZ45" s="62"/>
      <c r="BA45" s="63"/>
      <c r="BB45" s="64"/>
      <c r="BC45" s="64"/>
      <c r="BD45" s="64"/>
      <c r="BE45" s="65"/>
      <c r="BF45" s="66"/>
      <c r="BG45" s="99"/>
      <c r="BH45" s="100"/>
      <c r="BI45" s="11"/>
      <c r="BJ45" s="11"/>
      <c r="BK45" s="84"/>
      <c r="BL45" s="72"/>
      <c r="BM45" s="70"/>
      <c r="BN45" s="74"/>
      <c r="BO45" s="74"/>
      <c r="BP45" s="74"/>
      <c r="BQ45" s="70"/>
      <c r="BR45" s="75"/>
      <c r="BS45" s="76"/>
      <c r="BT45" s="76"/>
      <c r="BU45" s="76"/>
      <c r="BV45" s="75"/>
      <c r="BW45" s="77"/>
      <c r="BX45" s="77"/>
      <c r="BY45" s="76"/>
      <c r="BZ45" s="76"/>
      <c r="CA45" s="76"/>
      <c r="CB45" s="76"/>
      <c r="CC45" s="76"/>
      <c r="CD45" s="72"/>
      <c r="CE45" s="72"/>
      <c r="CF45" s="72"/>
      <c r="CG45" s="72"/>
      <c r="CH45" s="70"/>
      <c r="CI45" s="70"/>
      <c r="CJ45" s="70"/>
      <c r="CK45" s="70"/>
      <c r="CW45" s="78"/>
    </row>
    <row r="46" spans="1:101" s="10" customFormat="1" ht="65.099999999999994" customHeight="1">
      <c r="A46" s="103" t="s">
        <v>60</v>
      </c>
      <c r="B46" s="103" t="s">
        <v>61</v>
      </c>
      <c r="C46" s="103" t="s">
        <v>62</v>
      </c>
      <c r="D46" s="103" t="s">
        <v>63</v>
      </c>
      <c r="E46" s="103" t="s">
        <v>64</v>
      </c>
      <c r="F46" s="103" t="s">
        <v>65</v>
      </c>
      <c r="G46" s="103" t="s">
        <v>66</v>
      </c>
      <c r="H46" s="103" t="s">
        <v>67</v>
      </c>
      <c r="I46" s="103" t="s">
        <v>118</v>
      </c>
      <c r="J46" s="103" t="s">
        <v>232</v>
      </c>
      <c r="K46" s="103" t="s">
        <v>233</v>
      </c>
      <c r="L46" s="103" t="s">
        <v>234</v>
      </c>
      <c r="M46" s="103" t="s">
        <v>263</v>
      </c>
      <c r="N46" s="103" t="s">
        <v>243</v>
      </c>
      <c r="O46" s="103" t="s">
        <v>244</v>
      </c>
      <c r="P46" s="103" t="s">
        <v>113</v>
      </c>
      <c r="Q46" s="126"/>
      <c r="R46" s="103" t="s">
        <v>238</v>
      </c>
      <c r="S46" s="103" t="s">
        <v>114</v>
      </c>
      <c r="T46" s="103">
        <v>24</v>
      </c>
      <c r="U46" s="104" t="s">
        <v>263</v>
      </c>
      <c r="V46" s="103" t="s">
        <v>264</v>
      </c>
      <c r="W46" s="103" t="s">
        <v>90</v>
      </c>
      <c r="X46" s="103" t="s">
        <v>265</v>
      </c>
      <c r="Y46" s="106">
        <v>0.25</v>
      </c>
      <c r="Z46" s="106">
        <v>0.25</v>
      </c>
      <c r="AA46" s="106">
        <v>0.25</v>
      </c>
      <c r="AB46" s="106">
        <v>0.25</v>
      </c>
      <c r="AC46" s="192"/>
      <c r="AD46" s="48"/>
      <c r="AE46" s="49"/>
      <c r="AF46" s="49"/>
      <c r="AG46" s="50"/>
      <c r="AH46" s="90"/>
      <c r="AI46" s="91"/>
      <c r="AJ46" s="92"/>
      <c r="AK46" s="93"/>
      <c r="AL46" s="93"/>
      <c r="AM46" s="94"/>
      <c r="AN46" s="90"/>
      <c r="AO46" s="95"/>
      <c r="AP46" s="91"/>
      <c r="AQ46" s="91"/>
      <c r="AR46" s="91"/>
      <c r="AS46" s="93"/>
      <c r="AT46" s="90"/>
      <c r="AU46" s="96"/>
      <c r="AV46" s="97"/>
      <c r="AW46" s="98"/>
      <c r="AX46" s="98"/>
      <c r="AY46" s="61"/>
      <c r="AZ46" s="62"/>
      <c r="BA46" s="63"/>
      <c r="BB46" s="64"/>
      <c r="BC46" s="64"/>
      <c r="BD46" s="64"/>
      <c r="BE46" s="65"/>
      <c r="BF46" s="66"/>
      <c r="BG46" s="99"/>
      <c r="BH46" s="100"/>
      <c r="BI46" s="11"/>
      <c r="BJ46" s="11"/>
      <c r="BK46" s="84"/>
      <c r="BL46" s="72"/>
      <c r="BM46" s="70"/>
      <c r="BN46" s="74"/>
      <c r="BO46" s="74"/>
      <c r="BP46" s="74"/>
      <c r="BQ46" s="70"/>
      <c r="BR46" s="75"/>
      <c r="BS46" s="76"/>
      <c r="BT46" s="76"/>
      <c r="BU46" s="76"/>
      <c r="BV46" s="75"/>
      <c r="BW46" s="77"/>
      <c r="BX46" s="77"/>
      <c r="BY46" s="76"/>
      <c r="BZ46" s="76"/>
      <c r="CA46" s="76"/>
      <c r="CB46" s="76"/>
      <c r="CC46" s="76"/>
      <c r="CD46" s="72"/>
      <c r="CE46" s="72"/>
      <c r="CF46" s="72"/>
      <c r="CG46" s="72"/>
      <c r="CH46" s="70"/>
      <c r="CI46" s="70"/>
      <c r="CJ46" s="70"/>
      <c r="CK46" s="70"/>
      <c r="CW46" s="78"/>
    </row>
    <row r="47" spans="1:101" s="10" customFormat="1" ht="65.099999999999994" customHeight="1">
      <c r="A47" s="43" t="s">
        <v>60</v>
      </c>
      <c r="B47" s="43" t="s">
        <v>61</v>
      </c>
      <c r="C47" s="43" t="s">
        <v>62</v>
      </c>
      <c r="D47" s="43" t="s">
        <v>63</v>
      </c>
      <c r="E47" s="43" t="s">
        <v>64</v>
      </c>
      <c r="F47" s="43" t="s">
        <v>65</v>
      </c>
      <c r="G47" s="43" t="s">
        <v>266</v>
      </c>
      <c r="H47" s="43" t="s">
        <v>267</v>
      </c>
      <c r="I47" s="43" t="s">
        <v>118</v>
      </c>
      <c r="J47" s="43" t="s">
        <v>268</v>
      </c>
      <c r="K47" s="36" t="s">
        <v>269</v>
      </c>
      <c r="L47" s="36" t="s">
        <v>270</v>
      </c>
      <c r="M47" s="39" t="s">
        <v>271</v>
      </c>
      <c r="N47" s="36" t="s">
        <v>206</v>
      </c>
      <c r="O47" s="36" t="s">
        <v>272</v>
      </c>
      <c r="P47" s="36" t="s">
        <v>113</v>
      </c>
      <c r="Q47" s="45"/>
      <c r="R47" s="36" t="s">
        <v>273</v>
      </c>
      <c r="S47" s="36" t="s">
        <v>114</v>
      </c>
      <c r="T47" s="37">
        <v>8</v>
      </c>
      <c r="U47" s="43" t="s">
        <v>274</v>
      </c>
      <c r="V47" s="43" t="s">
        <v>275</v>
      </c>
      <c r="W47" s="36" t="s">
        <v>90</v>
      </c>
      <c r="X47" s="39" t="s">
        <v>276</v>
      </c>
      <c r="Y47" s="47"/>
      <c r="Z47" s="47">
        <f>2/8</f>
        <v>0.25</v>
      </c>
      <c r="AA47" s="47">
        <f>4/8</f>
        <v>0.5</v>
      </c>
      <c r="AB47" s="47">
        <f>2/8</f>
        <v>0.25</v>
      </c>
      <c r="AC47" s="192"/>
      <c r="AD47" s="48"/>
      <c r="AE47" s="49"/>
      <c r="AF47" s="49"/>
      <c r="AG47" s="50"/>
      <c r="AH47" s="90"/>
      <c r="AI47" s="91"/>
      <c r="AJ47" s="92"/>
      <c r="AK47" s="93"/>
      <c r="AL47" s="93"/>
      <c r="AM47" s="94"/>
      <c r="AN47" s="90"/>
      <c r="AO47" s="95"/>
      <c r="AP47" s="91"/>
      <c r="AQ47" s="91"/>
      <c r="AR47" s="91"/>
      <c r="AS47" s="93"/>
      <c r="AT47" s="90"/>
      <c r="AU47" s="96"/>
      <c r="AV47" s="97"/>
      <c r="AW47" s="98"/>
      <c r="AX47" s="98"/>
      <c r="AY47" s="61"/>
      <c r="AZ47" s="62"/>
      <c r="BA47" s="63"/>
      <c r="BB47" s="64"/>
      <c r="BC47" s="64"/>
      <c r="BD47" s="64"/>
      <c r="BE47" s="65"/>
      <c r="BF47" s="66"/>
      <c r="BG47" s="99"/>
      <c r="BH47" s="100"/>
      <c r="BI47" s="11"/>
      <c r="BJ47" s="11"/>
      <c r="BK47" s="84"/>
      <c r="BL47" s="72"/>
      <c r="BM47" s="70"/>
      <c r="BN47" s="74"/>
      <c r="BO47" s="74"/>
      <c r="BP47" s="74"/>
      <c r="BQ47" s="70"/>
      <c r="BR47" s="75"/>
      <c r="BS47" s="76"/>
      <c r="BT47" s="76"/>
      <c r="BU47" s="76"/>
      <c r="BV47" s="75"/>
      <c r="BW47" s="77"/>
      <c r="BX47" s="77"/>
      <c r="BY47" s="76"/>
      <c r="BZ47" s="76"/>
      <c r="CA47" s="76"/>
      <c r="CB47" s="76"/>
      <c r="CC47" s="76"/>
      <c r="CD47" s="72"/>
      <c r="CE47" s="72"/>
      <c r="CF47" s="72"/>
      <c r="CG47" s="72"/>
      <c r="CH47" s="70"/>
      <c r="CI47" s="70"/>
      <c r="CJ47" s="70"/>
      <c r="CK47" s="70"/>
      <c r="CW47" s="78"/>
    </row>
    <row r="48" spans="1:101" s="10" customFormat="1" ht="65.099999999999994" customHeight="1">
      <c r="A48" s="43" t="s">
        <v>60</v>
      </c>
      <c r="B48" s="43" t="s">
        <v>61</v>
      </c>
      <c r="C48" s="43" t="s">
        <v>62</v>
      </c>
      <c r="D48" s="43" t="s">
        <v>63</v>
      </c>
      <c r="E48" s="43" t="s">
        <v>64</v>
      </c>
      <c r="F48" s="43" t="s">
        <v>65</v>
      </c>
      <c r="G48" s="43" t="s">
        <v>266</v>
      </c>
      <c r="H48" s="43" t="s">
        <v>267</v>
      </c>
      <c r="I48" s="43" t="s">
        <v>118</v>
      </c>
      <c r="J48" s="43" t="s">
        <v>268</v>
      </c>
      <c r="K48" s="36" t="s">
        <v>269</v>
      </c>
      <c r="L48" s="36" t="s">
        <v>270</v>
      </c>
      <c r="M48" s="43" t="s">
        <v>277</v>
      </c>
      <c r="N48" s="36" t="s">
        <v>206</v>
      </c>
      <c r="O48" s="36" t="s">
        <v>272</v>
      </c>
      <c r="P48" s="36" t="s">
        <v>113</v>
      </c>
      <c r="Q48" s="45"/>
      <c r="R48" s="36" t="s">
        <v>273</v>
      </c>
      <c r="S48" s="36" t="s">
        <v>114</v>
      </c>
      <c r="T48" s="38">
        <v>1</v>
      </c>
      <c r="U48" s="43" t="s">
        <v>278</v>
      </c>
      <c r="V48" s="43" t="s">
        <v>279</v>
      </c>
      <c r="W48" s="36" t="s">
        <v>80</v>
      </c>
      <c r="X48" s="39" t="s">
        <v>280</v>
      </c>
      <c r="Y48" s="47">
        <v>0.25</v>
      </c>
      <c r="Z48" s="47">
        <v>0.25</v>
      </c>
      <c r="AA48" s="47">
        <v>0.25</v>
      </c>
      <c r="AB48" s="47">
        <v>0.25</v>
      </c>
      <c r="AC48" s="192"/>
      <c r="AD48" s="48"/>
      <c r="AE48" s="49"/>
      <c r="AF48" s="49"/>
      <c r="AG48" s="50"/>
      <c r="AH48" s="90"/>
      <c r="AI48" s="91"/>
      <c r="AJ48" s="92"/>
      <c r="AK48" s="93"/>
      <c r="AL48" s="93"/>
      <c r="AM48" s="94"/>
      <c r="AN48" s="90"/>
      <c r="AO48" s="95"/>
      <c r="AP48" s="91"/>
      <c r="AQ48" s="91"/>
      <c r="AR48" s="91"/>
      <c r="AS48" s="93"/>
      <c r="AT48" s="90"/>
      <c r="AU48" s="96"/>
      <c r="AV48" s="97"/>
      <c r="AW48" s="98"/>
      <c r="AX48" s="98"/>
      <c r="AY48" s="61"/>
      <c r="AZ48" s="62"/>
      <c r="BA48" s="63"/>
      <c r="BB48" s="64"/>
      <c r="BC48" s="64"/>
      <c r="BD48" s="64"/>
      <c r="BE48" s="65"/>
      <c r="BF48" s="66"/>
      <c r="BG48" s="99"/>
      <c r="BH48" s="100"/>
      <c r="BI48" s="11"/>
      <c r="BJ48" s="11"/>
      <c r="BK48" s="84"/>
      <c r="BL48" s="72"/>
      <c r="BM48" s="70"/>
      <c r="BN48" s="74"/>
      <c r="BO48" s="74"/>
      <c r="BP48" s="74"/>
      <c r="BQ48" s="70"/>
      <c r="BR48" s="75"/>
      <c r="BS48" s="76"/>
      <c r="BT48" s="76"/>
      <c r="BU48" s="76"/>
      <c r="BV48" s="75"/>
      <c r="BW48" s="77"/>
      <c r="BX48" s="77"/>
      <c r="BY48" s="76"/>
      <c r="BZ48" s="76"/>
      <c r="CA48" s="76"/>
      <c r="CB48" s="76"/>
      <c r="CC48" s="76"/>
      <c r="CD48" s="72"/>
      <c r="CE48" s="72"/>
      <c r="CF48" s="72"/>
      <c r="CG48" s="72"/>
      <c r="CH48" s="70"/>
      <c r="CI48" s="70"/>
      <c r="CJ48" s="70"/>
      <c r="CK48" s="70"/>
      <c r="CW48" s="78"/>
    </row>
    <row r="49" spans="1:101" s="10" customFormat="1" ht="65.099999999999994" customHeight="1">
      <c r="A49" s="43" t="s">
        <v>60</v>
      </c>
      <c r="B49" s="43" t="s">
        <v>61</v>
      </c>
      <c r="C49" s="43" t="s">
        <v>62</v>
      </c>
      <c r="D49" s="43" t="s">
        <v>63</v>
      </c>
      <c r="E49" s="43" t="s">
        <v>64</v>
      </c>
      <c r="F49" s="43" t="s">
        <v>65</v>
      </c>
      <c r="G49" s="43" t="s">
        <v>266</v>
      </c>
      <c r="H49" s="43" t="s">
        <v>267</v>
      </c>
      <c r="I49" s="43" t="s">
        <v>118</v>
      </c>
      <c r="J49" s="43" t="s">
        <v>281</v>
      </c>
      <c r="K49" s="36" t="s">
        <v>269</v>
      </c>
      <c r="L49" s="36" t="s">
        <v>270</v>
      </c>
      <c r="M49" s="39" t="s">
        <v>282</v>
      </c>
      <c r="N49" s="36" t="s">
        <v>206</v>
      </c>
      <c r="O49" s="36" t="s">
        <v>272</v>
      </c>
      <c r="P49" s="36" t="s">
        <v>113</v>
      </c>
      <c r="Q49" s="45"/>
      <c r="R49" s="36" t="s">
        <v>273</v>
      </c>
      <c r="S49" s="36" t="s">
        <v>114</v>
      </c>
      <c r="T49" s="38">
        <v>1</v>
      </c>
      <c r="U49" s="36" t="s">
        <v>283</v>
      </c>
      <c r="V49" s="39" t="s">
        <v>284</v>
      </c>
      <c r="W49" s="36" t="s">
        <v>80</v>
      </c>
      <c r="X49" s="39" t="s">
        <v>285</v>
      </c>
      <c r="Y49" s="47">
        <v>0.25</v>
      </c>
      <c r="Z49" s="47">
        <v>0.25</v>
      </c>
      <c r="AA49" s="47">
        <v>0.25</v>
      </c>
      <c r="AB49" s="47">
        <v>0.25</v>
      </c>
      <c r="AC49" s="192"/>
      <c r="AD49" s="48"/>
      <c r="AE49" s="49"/>
      <c r="AF49" s="49"/>
      <c r="AG49" s="50"/>
      <c r="AH49" s="90"/>
      <c r="AI49" s="91"/>
      <c r="AJ49" s="92"/>
      <c r="AK49" s="93"/>
      <c r="AL49" s="93"/>
      <c r="AM49" s="94"/>
      <c r="AN49" s="90"/>
      <c r="AO49" s="95"/>
      <c r="AP49" s="91"/>
      <c r="AQ49" s="91"/>
      <c r="AR49" s="91"/>
      <c r="AS49" s="93"/>
      <c r="AT49" s="90"/>
      <c r="AU49" s="96"/>
      <c r="AV49" s="97"/>
      <c r="AW49" s="98"/>
      <c r="AX49" s="98"/>
      <c r="AY49" s="61"/>
      <c r="AZ49" s="62"/>
      <c r="BA49" s="63"/>
      <c r="BB49" s="64"/>
      <c r="BC49" s="64"/>
      <c r="BD49" s="64"/>
      <c r="BE49" s="65"/>
      <c r="BF49" s="66"/>
      <c r="BG49" s="99"/>
      <c r="BH49" s="100"/>
      <c r="BI49" s="11"/>
      <c r="BJ49" s="11"/>
      <c r="BK49" s="84"/>
      <c r="BL49" s="72"/>
      <c r="BM49" s="70"/>
      <c r="BN49" s="74"/>
      <c r="BO49" s="74"/>
      <c r="BP49" s="74"/>
      <c r="BQ49" s="70"/>
      <c r="BR49" s="75"/>
      <c r="BS49" s="76"/>
      <c r="BT49" s="76"/>
      <c r="BU49" s="76"/>
      <c r="BV49" s="75"/>
      <c r="BW49" s="77"/>
      <c r="BX49" s="77"/>
      <c r="BY49" s="76"/>
      <c r="BZ49" s="76"/>
      <c r="CA49" s="76"/>
      <c r="CB49" s="76"/>
      <c r="CC49" s="76"/>
      <c r="CD49" s="72"/>
      <c r="CE49" s="72"/>
      <c r="CF49" s="72"/>
      <c r="CG49" s="72"/>
      <c r="CH49" s="70"/>
      <c r="CI49" s="70"/>
      <c r="CJ49" s="70"/>
      <c r="CK49" s="70"/>
      <c r="CW49" s="78"/>
    </row>
    <row r="50" spans="1:101" s="10" customFormat="1" ht="65.099999999999994" customHeight="1">
      <c r="A50" s="43" t="s">
        <v>60</v>
      </c>
      <c r="B50" s="43" t="s">
        <v>61</v>
      </c>
      <c r="C50" s="43" t="s">
        <v>62</v>
      </c>
      <c r="D50" s="43" t="s">
        <v>63</v>
      </c>
      <c r="E50" s="43" t="s">
        <v>64</v>
      </c>
      <c r="F50" s="43" t="s">
        <v>65</v>
      </c>
      <c r="G50" s="43" t="s">
        <v>266</v>
      </c>
      <c r="H50" s="43" t="s">
        <v>267</v>
      </c>
      <c r="I50" s="43" t="s">
        <v>118</v>
      </c>
      <c r="J50" s="43" t="s">
        <v>268</v>
      </c>
      <c r="K50" s="36" t="s">
        <v>269</v>
      </c>
      <c r="L50" s="36" t="s">
        <v>270</v>
      </c>
      <c r="M50" s="39" t="s">
        <v>286</v>
      </c>
      <c r="N50" s="36" t="s">
        <v>206</v>
      </c>
      <c r="O50" s="36" t="s">
        <v>272</v>
      </c>
      <c r="P50" s="36" t="s">
        <v>113</v>
      </c>
      <c r="Q50" s="45"/>
      <c r="R50" s="36" t="s">
        <v>273</v>
      </c>
      <c r="S50" s="36" t="s">
        <v>114</v>
      </c>
      <c r="T50" s="37">
        <v>10</v>
      </c>
      <c r="U50" s="36" t="s">
        <v>287</v>
      </c>
      <c r="V50" s="43" t="s">
        <v>288</v>
      </c>
      <c r="W50" s="36" t="s">
        <v>90</v>
      </c>
      <c r="X50" s="39" t="s">
        <v>289</v>
      </c>
      <c r="Y50" s="47"/>
      <c r="Z50" s="47">
        <f>3/10</f>
        <v>0.3</v>
      </c>
      <c r="AA50" s="47">
        <f>4/10</f>
        <v>0.4</v>
      </c>
      <c r="AB50" s="47">
        <f>3/10</f>
        <v>0.3</v>
      </c>
      <c r="AC50" s="192"/>
      <c r="AD50" s="48"/>
      <c r="AE50" s="49"/>
      <c r="AF50" s="49"/>
      <c r="AG50" s="50"/>
      <c r="AH50" s="90"/>
      <c r="AI50" s="91"/>
      <c r="AJ50" s="92"/>
      <c r="AK50" s="93"/>
      <c r="AL50" s="93"/>
      <c r="AM50" s="94"/>
      <c r="AN50" s="90"/>
      <c r="AO50" s="95"/>
      <c r="AP50" s="91"/>
      <c r="AQ50" s="91"/>
      <c r="AR50" s="91"/>
      <c r="AS50" s="93"/>
      <c r="AT50" s="90"/>
      <c r="AU50" s="96"/>
      <c r="AV50" s="97"/>
      <c r="AW50" s="98"/>
      <c r="AX50" s="98"/>
      <c r="AY50" s="61"/>
      <c r="AZ50" s="62"/>
      <c r="BA50" s="63"/>
      <c r="BB50" s="64"/>
      <c r="BC50" s="64"/>
      <c r="BD50" s="64"/>
      <c r="BE50" s="65"/>
      <c r="BF50" s="66"/>
      <c r="BG50" s="99"/>
      <c r="BH50" s="100"/>
      <c r="BI50" s="11"/>
      <c r="BJ50" s="11"/>
      <c r="BK50" s="84"/>
      <c r="BL50" s="72"/>
      <c r="BM50" s="70"/>
      <c r="BN50" s="74"/>
      <c r="BO50" s="74"/>
      <c r="BP50" s="74"/>
      <c r="BQ50" s="70"/>
      <c r="BR50" s="75"/>
      <c r="BS50" s="76"/>
      <c r="BT50" s="76"/>
      <c r="BU50" s="76"/>
      <c r="BV50" s="75"/>
      <c r="BW50" s="77"/>
      <c r="BX50" s="77"/>
      <c r="BY50" s="76"/>
      <c r="BZ50" s="76"/>
      <c r="CA50" s="76"/>
      <c r="CB50" s="76"/>
      <c r="CC50" s="76"/>
      <c r="CD50" s="72"/>
      <c r="CE50" s="72"/>
      <c r="CF50" s="72"/>
      <c r="CG50" s="72"/>
      <c r="CH50" s="70"/>
      <c r="CI50" s="70"/>
      <c r="CJ50" s="70"/>
      <c r="CK50" s="70"/>
      <c r="CW50" s="78"/>
    </row>
    <row r="51" spans="1:101" s="10" customFormat="1" ht="65.099999999999994" customHeight="1">
      <c r="A51" s="43" t="s">
        <v>60</v>
      </c>
      <c r="B51" s="43" t="s">
        <v>61</v>
      </c>
      <c r="C51" s="43" t="s">
        <v>62</v>
      </c>
      <c r="D51" s="43" t="s">
        <v>63</v>
      </c>
      <c r="E51" s="43" t="s">
        <v>64</v>
      </c>
      <c r="F51" s="43" t="s">
        <v>65</v>
      </c>
      <c r="G51" s="43" t="s">
        <v>266</v>
      </c>
      <c r="H51" s="43" t="s">
        <v>267</v>
      </c>
      <c r="I51" s="43" t="s">
        <v>118</v>
      </c>
      <c r="J51" s="43" t="s">
        <v>281</v>
      </c>
      <c r="K51" s="36" t="s">
        <v>269</v>
      </c>
      <c r="L51" s="36" t="s">
        <v>270</v>
      </c>
      <c r="M51" s="36" t="s">
        <v>290</v>
      </c>
      <c r="N51" s="36" t="s">
        <v>206</v>
      </c>
      <c r="O51" s="36" t="s">
        <v>272</v>
      </c>
      <c r="P51" s="36" t="s">
        <v>113</v>
      </c>
      <c r="Q51" s="45"/>
      <c r="R51" s="36" t="s">
        <v>273</v>
      </c>
      <c r="S51" s="36" t="s">
        <v>114</v>
      </c>
      <c r="T51" s="38">
        <v>1</v>
      </c>
      <c r="U51" s="36" t="s">
        <v>291</v>
      </c>
      <c r="V51" s="39" t="s">
        <v>292</v>
      </c>
      <c r="W51" s="36" t="s">
        <v>90</v>
      </c>
      <c r="X51" s="39" t="s">
        <v>293</v>
      </c>
      <c r="Y51" s="47"/>
      <c r="Z51" s="47">
        <v>1</v>
      </c>
      <c r="AA51" s="47"/>
      <c r="AB51" s="47"/>
      <c r="AC51" s="192"/>
      <c r="AD51" s="48"/>
      <c r="AE51" s="49"/>
      <c r="AF51" s="49"/>
      <c r="AG51" s="50"/>
      <c r="AH51" s="90"/>
      <c r="AI51" s="91"/>
      <c r="AJ51" s="92"/>
      <c r="AK51" s="93"/>
      <c r="AL51" s="93"/>
      <c r="AM51" s="94"/>
      <c r="AN51" s="90"/>
      <c r="AO51" s="95"/>
      <c r="AP51" s="91"/>
      <c r="AQ51" s="91"/>
      <c r="AR51" s="91"/>
      <c r="AS51" s="93"/>
      <c r="AT51" s="90"/>
      <c r="AU51" s="96"/>
      <c r="AV51" s="97"/>
      <c r="AW51" s="98"/>
      <c r="AX51" s="98"/>
      <c r="AY51" s="61"/>
      <c r="AZ51" s="62"/>
      <c r="BA51" s="63"/>
      <c r="BB51" s="64"/>
      <c r="BC51" s="64"/>
      <c r="BD51" s="64"/>
      <c r="BE51" s="65"/>
      <c r="BF51" s="66"/>
      <c r="BG51" s="99"/>
      <c r="BH51" s="100"/>
      <c r="BI51" s="11"/>
      <c r="BJ51" s="11"/>
      <c r="BK51" s="84"/>
      <c r="BL51" s="72"/>
      <c r="BM51" s="70"/>
      <c r="BN51" s="74"/>
      <c r="BO51" s="74"/>
      <c r="BP51" s="74"/>
      <c r="BQ51" s="70"/>
      <c r="BR51" s="75"/>
      <c r="BS51" s="76"/>
      <c r="BT51" s="76"/>
      <c r="BU51" s="76"/>
      <c r="BV51" s="75"/>
      <c r="BW51" s="77"/>
      <c r="BX51" s="77"/>
      <c r="BY51" s="76"/>
      <c r="BZ51" s="76"/>
      <c r="CA51" s="76"/>
      <c r="CB51" s="76"/>
      <c r="CC51" s="76"/>
      <c r="CD51" s="72"/>
      <c r="CE51" s="72"/>
      <c r="CF51" s="72"/>
      <c r="CG51" s="72"/>
      <c r="CH51" s="70"/>
      <c r="CI51" s="70"/>
      <c r="CJ51" s="70"/>
      <c r="CK51" s="70"/>
      <c r="CW51" s="78"/>
    </row>
    <row r="52" spans="1:101" s="10" customFormat="1" ht="65.099999999999994" customHeight="1">
      <c r="A52" s="43" t="s">
        <v>60</v>
      </c>
      <c r="B52" s="43" t="s">
        <v>61</v>
      </c>
      <c r="C52" s="43" t="s">
        <v>62</v>
      </c>
      <c r="D52" s="43" t="s">
        <v>63</v>
      </c>
      <c r="E52" s="43" t="s">
        <v>64</v>
      </c>
      <c r="F52" s="43" t="s">
        <v>65</v>
      </c>
      <c r="G52" s="43" t="s">
        <v>266</v>
      </c>
      <c r="H52" s="43" t="s">
        <v>267</v>
      </c>
      <c r="I52" s="43" t="s">
        <v>118</v>
      </c>
      <c r="J52" s="43" t="s">
        <v>281</v>
      </c>
      <c r="K52" s="36" t="s">
        <v>269</v>
      </c>
      <c r="L52" s="36" t="s">
        <v>270</v>
      </c>
      <c r="M52" s="36" t="s">
        <v>294</v>
      </c>
      <c r="N52" s="36" t="s">
        <v>206</v>
      </c>
      <c r="O52" s="36" t="s">
        <v>272</v>
      </c>
      <c r="P52" s="36" t="s">
        <v>113</v>
      </c>
      <c r="Q52" s="45"/>
      <c r="R52" s="36" t="s">
        <v>273</v>
      </c>
      <c r="S52" s="36" t="s">
        <v>114</v>
      </c>
      <c r="T52" s="38">
        <v>1</v>
      </c>
      <c r="U52" s="36" t="s">
        <v>295</v>
      </c>
      <c r="V52" s="39" t="s">
        <v>296</v>
      </c>
      <c r="W52" s="36" t="s">
        <v>90</v>
      </c>
      <c r="X52" s="39" t="s">
        <v>297</v>
      </c>
      <c r="Y52" s="129"/>
      <c r="Z52" s="47">
        <v>1</v>
      </c>
      <c r="AA52" s="129"/>
      <c r="AB52" s="129"/>
      <c r="AC52" s="192"/>
      <c r="AD52" s="48"/>
      <c r="AE52" s="49"/>
      <c r="AF52" s="49"/>
      <c r="AG52" s="50"/>
      <c r="AH52" s="90"/>
      <c r="AI52" s="91"/>
      <c r="AJ52" s="92"/>
      <c r="AK52" s="93"/>
      <c r="AL52" s="93"/>
      <c r="AM52" s="94"/>
      <c r="AN52" s="90"/>
      <c r="AO52" s="95"/>
      <c r="AP52" s="91"/>
      <c r="AQ52" s="91"/>
      <c r="AR52" s="91"/>
      <c r="AS52" s="93"/>
      <c r="AT52" s="90"/>
      <c r="AU52" s="96"/>
      <c r="AV52" s="97"/>
      <c r="AW52" s="98"/>
      <c r="AX52" s="98"/>
      <c r="AY52" s="61"/>
      <c r="AZ52" s="62"/>
      <c r="BA52" s="63"/>
      <c r="BB52" s="64"/>
      <c r="BC52" s="64"/>
      <c r="BD52" s="64"/>
      <c r="BE52" s="65"/>
      <c r="BF52" s="66"/>
      <c r="BG52" s="99"/>
      <c r="BH52" s="100"/>
      <c r="BI52" s="11"/>
      <c r="BJ52" s="11"/>
      <c r="BK52" s="84"/>
      <c r="BL52" s="72"/>
      <c r="BM52" s="70"/>
      <c r="BN52" s="74"/>
      <c r="BO52" s="74"/>
      <c r="BP52" s="74"/>
      <c r="BQ52" s="70"/>
      <c r="BR52" s="75"/>
      <c r="BS52" s="76"/>
      <c r="BT52" s="76"/>
      <c r="BU52" s="76"/>
      <c r="BV52" s="75"/>
      <c r="BW52" s="77"/>
      <c r="BX52" s="77"/>
      <c r="BY52" s="76"/>
      <c r="BZ52" s="76"/>
      <c r="CA52" s="76"/>
      <c r="CB52" s="76"/>
      <c r="CC52" s="76"/>
      <c r="CD52" s="72"/>
      <c r="CE52" s="72"/>
      <c r="CF52" s="72"/>
      <c r="CG52" s="72"/>
      <c r="CH52" s="70"/>
      <c r="CI52" s="70"/>
      <c r="CJ52" s="70"/>
      <c r="CK52" s="70"/>
      <c r="CW52" s="78"/>
    </row>
    <row r="53" spans="1:101" s="10" customFormat="1" ht="65.099999999999994" customHeight="1">
      <c r="A53" s="43" t="s">
        <v>60</v>
      </c>
      <c r="B53" s="43" t="s">
        <v>61</v>
      </c>
      <c r="C53" s="43" t="s">
        <v>62</v>
      </c>
      <c r="D53" s="43" t="s">
        <v>63</v>
      </c>
      <c r="E53" s="43" t="s">
        <v>64</v>
      </c>
      <c r="F53" s="43" t="s">
        <v>65</v>
      </c>
      <c r="G53" s="43" t="s">
        <v>266</v>
      </c>
      <c r="H53" s="43" t="s">
        <v>298</v>
      </c>
      <c r="I53" s="43" t="s">
        <v>299</v>
      </c>
      <c r="J53" s="43" t="s">
        <v>300</v>
      </c>
      <c r="K53" s="36" t="s">
        <v>301</v>
      </c>
      <c r="L53" s="36" t="s">
        <v>270</v>
      </c>
      <c r="M53" s="46" t="s">
        <v>302</v>
      </c>
      <c r="N53" s="36" t="s">
        <v>206</v>
      </c>
      <c r="O53" s="36" t="s">
        <v>272</v>
      </c>
      <c r="P53" s="36" t="s">
        <v>113</v>
      </c>
      <c r="Q53" s="36"/>
      <c r="R53" s="36" t="s">
        <v>273</v>
      </c>
      <c r="S53" s="36" t="s">
        <v>114</v>
      </c>
      <c r="T53" s="130">
        <v>110</v>
      </c>
      <c r="U53" s="36" t="s">
        <v>303</v>
      </c>
      <c r="V53" s="36" t="s">
        <v>304</v>
      </c>
      <c r="W53" s="36" t="s">
        <v>305</v>
      </c>
      <c r="X53" s="131" t="s">
        <v>306</v>
      </c>
      <c r="Y53" s="132">
        <f>20/110</f>
        <v>0.18181818181818182</v>
      </c>
      <c r="Z53" s="132">
        <v>0.28000000000000003</v>
      </c>
      <c r="AA53" s="132">
        <v>0.27</v>
      </c>
      <c r="AB53" s="132">
        <v>0.27</v>
      </c>
      <c r="AC53" s="192"/>
      <c r="AD53" s="48"/>
      <c r="AE53" s="49"/>
      <c r="AF53" s="49"/>
      <c r="AG53" s="50"/>
      <c r="AH53" s="90"/>
      <c r="AI53" s="91"/>
      <c r="AJ53" s="92"/>
      <c r="AK53" s="93"/>
      <c r="AL53" s="93"/>
      <c r="AM53" s="94"/>
      <c r="AN53" s="90"/>
      <c r="AO53" s="95"/>
      <c r="AP53" s="91"/>
      <c r="AQ53" s="91"/>
      <c r="AR53" s="91"/>
      <c r="AS53" s="93"/>
      <c r="AT53" s="90"/>
      <c r="AU53" s="96"/>
      <c r="AV53" s="97"/>
      <c r="AW53" s="98"/>
      <c r="AX53" s="98"/>
      <c r="AY53" s="61"/>
      <c r="AZ53" s="62"/>
      <c r="BA53" s="63"/>
      <c r="BB53" s="64"/>
      <c r="BC53" s="64"/>
      <c r="BD53" s="64"/>
      <c r="BE53" s="65"/>
      <c r="BF53" s="66"/>
      <c r="BG53" s="99"/>
      <c r="BH53" s="100"/>
      <c r="BI53" s="11"/>
      <c r="BJ53" s="11"/>
      <c r="BK53" s="84"/>
      <c r="BL53" s="72"/>
      <c r="BM53" s="70"/>
      <c r="BN53" s="74"/>
      <c r="BO53" s="74"/>
      <c r="BP53" s="74"/>
      <c r="BQ53" s="70"/>
      <c r="BR53" s="75"/>
      <c r="BS53" s="76"/>
      <c r="BT53" s="76"/>
      <c r="BU53" s="76"/>
      <c r="BV53" s="75"/>
      <c r="BW53" s="77"/>
      <c r="BX53" s="77"/>
      <c r="BY53" s="76"/>
      <c r="BZ53" s="76"/>
      <c r="CA53" s="76"/>
      <c r="CB53" s="76"/>
      <c r="CC53" s="76"/>
      <c r="CD53" s="72"/>
      <c r="CE53" s="72"/>
      <c r="CF53" s="72"/>
      <c r="CG53" s="72"/>
      <c r="CH53" s="70"/>
      <c r="CI53" s="70"/>
      <c r="CJ53" s="70"/>
      <c r="CK53" s="70"/>
      <c r="CW53" s="78"/>
    </row>
    <row r="54" spans="1:101" s="10" customFormat="1" ht="65.099999999999994" customHeight="1">
      <c r="A54" s="43" t="s">
        <v>60</v>
      </c>
      <c r="B54" s="43" t="s">
        <v>61</v>
      </c>
      <c r="C54" s="43" t="s">
        <v>62</v>
      </c>
      <c r="D54" s="43" t="s">
        <v>63</v>
      </c>
      <c r="E54" s="43" t="s">
        <v>64</v>
      </c>
      <c r="F54" s="43" t="s">
        <v>65</v>
      </c>
      <c r="G54" s="43" t="s">
        <v>266</v>
      </c>
      <c r="H54" s="43" t="s">
        <v>298</v>
      </c>
      <c r="I54" s="43" t="s">
        <v>299</v>
      </c>
      <c r="J54" s="43" t="s">
        <v>300</v>
      </c>
      <c r="K54" s="36" t="s">
        <v>301</v>
      </c>
      <c r="L54" s="36" t="s">
        <v>270</v>
      </c>
      <c r="M54" s="46" t="s">
        <v>307</v>
      </c>
      <c r="N54" s="36" t="s">
        <v>111</v>
      </c>
      <c r="O54" s="36" t="s">
        <v>308</v>
      </c>
      <c r="P54" s="36" t="s">
        <v>113</v>
      </c>
      <c r="Q54" s="36"/>
      <c r="R54" s="36" t="s">
        <v>273</v>
      </c>
      <c r="S54" s="36" t="s">
        <v>114</v>
      </c>
      <c r="T54" s="133">
        <v>294</v>
      </c>
      <c r="U54" s="36" t="s">
        <v>309</v>
      </c>
      <c r="V54" s="36" t="s">
        <v>310</v>
      </c>
      <c r="W54" s="36" t="s">
        <v>305</v>
      </c>
      <c r="X54" s="131" t="s">
        <v>311</v>
      </c>
      <c r="Y54" s="132">
        <v>7.0000000000000007E-2</v>
      </c>
      <c r="Z54" s="132">
        <f>91/294</f>
        <v>0.30952380952380953</v>
      </c>
      <c r="AA54" s="132">
        <f>92/294</f>
        <v>0.31292517006802723</v>
      </c>
      <c r="AB54" s="132">
        <f>92/294</f>
        <v>0.31292517006802723</v>
      </c>
      <c r="AC54" s="192"/>
      <c r="AD54" s="48"/>
      <c r="AE54" s="49"/>
      <c r="AF54" s="49"/>
      <c r="AG54" s="50"/>
      <c r="AH54" s="90"/>
      <c r="AI54" s="91"/>
      <c r="AJ54" s="92"/>
      <c r="AK54" s="93"/>
      <c r="AL54" s="93"/>
      <c r="AM54" s="94"/>
      <c r="AN54" s="90"/>
      <c r="AO54" s="95"/>
      <c r="AP54" s="91"/>
      <c r="AQ54" s="91"/>
      <c r="AR54" s="91"/>
      <c r="AS54" s="93"/>
      <c r="AT54" s="90"/>
      <c r="AU54" s="96"/>
      <c r="AV54" s="97"/>
      <c r="AW54" s="98"/>
      <c r="AX54" s="98"/>
      <c r="AY54" s="61"/>
      <c r="AZ54" s="62"/>
      <c r="BA54" s="63"/>
      <c r="BB54" s="64"/>
      <c r="BC54" s="64"/>
      <c r="BD54" s="64"/>
      <c r="BE54" s="65"/>
      <c r="BF54" s="66"/>
      <c r="BG54" s="99"/>
      <c r="BH54" s="100"/>
      <c r="BI54" s="11"/>
      <c r="BJ54" s="11"/>
      <c r="BK54" s="84"/>
      <c r="BL54" s="72"/>
      <c r="BM54" s="70"/>
      <c r="BN54" s="74"/>
      <c r="BO54" s="74"/>
      <c r="BP54" s="74"/>
      <c r="BQ54" s="70"/>
      <c r="BR54" s="75"/>
      <c r="BS54" s="76"/>
      <c r="BT54" s="76"/>
      <c r="BU54" s="76"/>
      <c r="BV54" s="75"/>
      <c r="BW54" s="77"/>
      <c r="BX54" s="77"/>
      <c r="BY54" s="76"/>
      <c r="BZ54" s="76"/>
      <c r="CA54" s="76"/>
      <c r="CB54" s="76"/>
      <c r="CC54" s="76"/>
      <c r="CD54" s="72"/>
      <c r="CE54" s="72"/>
      <c r="CF54" s="72"/>
      <c r="CG54" s="72"/>
      <c r="CH54" s="70"/>
      <c r="CI54" s="70"/>
      <c r="CJ54" s="70"/>
      <c r="CK54" s="70"/>
      <c r="CW54" s="78"/>
    </row>
    <row r="55" spans="1:101" s="10" customFormat="1" ht="65.099999999999994" customHeight="1">
      <c r="A55" s="43" t="s">
        <v>60</v>
      </c>
      <c r="B55" s="43" t="s">
        <v>61</v>
      </c>
      <c r="C55" s="43" t="s">
        <v>62</v>
      </c>
      <c r="D55" s="43" t="s">
        <v>63</v>
      </c>
      <c r="E55" s="43" t="s">
        <v>64</v>
      </c>
      <c r="F55" s="43" t="s">
        <v>65</v>
      </c>
      <c r="G55" s="43" t="s">
        <v>266</v>
      </c>
      <c r="H55" s="43" t="s">
        <v>298</v>
      </c>
      <c r="I55" s="43" t="s">
        <v>299</v>
      </c>
      <c r="J55" s="43" t="s">
        <v>300</v>
      </c>
      <c r="K55" s="36" t="s">
        <v>301</v>
      </c>
      <c r="L55" s="36" t="s">
        <v>270</v>
      </c>
      <c r="M55" s="46" t="s">
        <v>312</v>
      </c>
      <c r="N55" s="36" t="s">
        <v>111</v>
      </c>
      <c r="O55" s="36" t="s">
        <v>308</v>
      </c>
      <c r="P55" s="36" t="s">
        <v>113</v>
      </c>
      <c r="Q55" s="36"/>
      <c r="R55" s="36" t="s">
        <v>273</v>
      </c>
      <c r="S55" s="36" t="s">
        <v>114</v>
      </c>
      <c r="T55" s="47">
        <v>1</v>
      </c>
      <c r="U55" s="36" t="s">
        <v>313</v>
      </c>
      <c r="V55" s="36" t="s">
        <v>314</v>
      </c>
      <c r="W55" s="36" t="s">
        <v>80</v>
      </c>
      <c r="X55" s="131" t="s">
        <v>312</v>
      </c>
      <c r="Y55" s="132">
        <v>0.25</v>
      </c>
      <c r="Z55" s="132">
        <v>0.25</v>
      </c>
      <c r="AA55" s="132">
        <v>0.25</v>
      </c>
      <c r="AB55" s="132">
        <v>0.25</v>
      </c>
      <c r="AC55" s="192"/>
      <c r="AD55" s="48"/>
      <c r="AE55" s="49"/>
      <c r="AF55" s="49"/>
      <c r="AG55" s="50"/>
      <c r="AH55" s="90"/>
      <c r="AI55" s="91"/>
      <c r="AJ55" s="92"/>
      <c r="AK55" s="93"/>
      <c r="AL55" s="93"/>
      <c r="AM55" s="94"/>
      <c r="AN55" s="90"/>
      <c r="AO55" s="95"/>
      <c r="AP55" s="91"/>
      <c r="AQ55" s="91"/>
      <c r="AR55" s="91"/>
      <c r="AS55" s="93"/>
      <c r="AT55" s="90"/>
      <c r="AU55" s="96"/>
      <c r="AV55" s="97"/>
      <c r="AW55" s="98"/>
      <c r="AX55" s="98"/>
      <c r="AY55" s="61"/>
      <c r="AZ55" s="62"/>
      <c r="BA55" s="63"/>
      <c r="BB55" s="64"/>
      <c r="BC55" s="64"/>
      <c r="BD55" s="64"/>
      <c r="BE55" s="65"/>
      <c r="BF55" s="66"/>
      <c r="BG55" s="99"/>
      <c r="BH55" s="100"/>
      <c r="BI55" s="11"/>
      <c r="BJ55" s="11"/>
      <c r="BK55" s="84"/>
      <c r="BL55" s="72"/>
      <c r="BM55" s="70"/>
      <c r="BN55" s="74"/>
      <c r="BO55" s="74"/>
      <c r="BP55" s="74"/>
      <c r="BQ55" s="70"/>
      <c r="BR55" s="75"/>
      <c r="BS55" s="76"/>
      <c r="BT55" s="76"/>
      <c r="BU55" s="76"/>
      <c r="BV55" s="75"/>
      <c r="BW55" s="77"/>
      <c r="BX55" s="77"/>
      <c r="BY55" s="76"/>
      <c r="BZ55" s="76"/>
      <c r="CA55" s="76"/>
      <c r="CB55" s="76"/>
      <c r="CC55" s="76"/>
      <c r="CD55" s="72"/>
      <c r="CE55" s="72"/>
      <c r="CF55" s="72"/>
      <c r="CG55" s="72"/>
      <c r="CH55" s="70"/>
      <c r="CI55" s="70"/>
      <c r="CJ55" s="70"/>
      <c r="CK55" s="70"/>
      <c r="CW55" s="78"/>
    </row>
    <row r="56" spans="1:101" s="10" customFormat="1" ht="65.099999999999994" customHeight="1">
      <c r="A56" s="43" t="s">
        <v>60</v>
      </c>
      <c r="B56" s="43" t="s">
        <v>61</v>
      </c>
      <c r="C56" s="43" t="s">
        <v>62</v>
      </c>
      <c r="D56" s="43" t="s">
        <v>63</v>
      </c>
      <c r="E56" s="43" t="s">
        <v>64</v>
      </c>
      <c r="F56" s="43" t="s">
        <v>65</v>
      </c>
      <c r="G56" s="43" t="s">
        <v>266</v>
      </c>
      <c r="H56" s="43" t="s">
        <v>298</v>
      </c>
      <c r="I56" s="43" t="s">
        <v>299</v>
      </c>
      <c r="J56" s="43" t="s">
        <v>300</v>
      </c>
      <c r="K56" s="36" t="s">
        <v>301</v>
      </c>
      <c r="L56" s="36" t="s">
        <v>270</v>
      </c>
      <c r="M56" s="46" t="s">
        <v>315</v>
      </c>
      <c r="N56" s="36" t="s">
        <v>111</v>
      </c>
      <c r="O56" s="36" t="s">
        <v>308</v>
      </c>
      <c r="P56" s="36" t="s">
        <v>113</v>
      </c>
      <c r="Q56" s="36"/>
      <c r="R56" s="36" t="s">
        <v>273</v>
      </c>
      <c r="S56" s="36" t="s">
        <v>114</v>
      </c>
      <c r="T56" s="130">
        <v>2</v>
      </c>
      <c r="U56" s="36" t="s">
        <v>316</v>
      </c>
      <c r="V56" s="36" t="s">
        <v>317</v>
      </c>
      <c r="W56" s="36" t="s">
        <v>305</v>
      </c>
      <c r="X56" s="131" t="s">
        <v>318</v>
      </c>
      <c r="Y56" s="132">
        <v>0</v>
      </c>
      <c r="Z56" s="132">
        <v>0.5</v>
      </c>
      <c r="AA56" s="132">
        <v>0</v>
      </c>
      <c r="AB56" s="132">
        <v>0.5</v>
      </c>
      <c r="AC56" s="192"/>
      <c r="AD56" s="48"/>
      <c r="AE56" s="49"/>
      <c r="AF56" s="49"/>
      <c r="AG56" s="50"/>
      <c r="AH56" s="90"/>
      <c r="AI56" s="91"/>
      <c r="AJ56" s="92"/>
      <c r="AK56" s="93"/>
      <c r="AL56" s="93"/>
      <c r="AM56" s="94"/>
      <c r="AN56" s="90"/>
      <c r="AO56" s="95"/>
      <c r="AP56" s="91"/>
      <c r="AQ56" s="91"/>
      <c r="AR56" s="91"/>
      <c r="AS56" s="93"/>
      <c r="AT56" s="90"/>
      <c r="AU56" s="96"/>
      <c r="AV56" s="97"/>
      <c r="AW56" s="98"/>
      <c r="AX56" s="98"/>
      <c r="AY56" s="61"/>
      <c r="AZ56" s="62"/>
      <c r="BA56" s="63"/>
      <c r="BB56" s="64"/>
      <c r="BC56" s="64"/>
      <c r="BD56" s="64"/>
      <c r="BE56" s="65"/>
      <c r="BF56" s="66"/>
      <c r="BG56" s="99"/>
      <c r="BH56" s="100"/>
      <c r="BI56" s="11"/>
      <c r="BJ56" s="11"/>
      <c r="BK56" s="84"/>
      <c r="BL56" s="72"/>
      <c r="BM56" s="70"/>
      <c r="BN56" s="74"/>
      <c r="BO56" s="74"/>
      <c r="BP56" s="74"/>
      <c r="BQ56" s="70"/>
      <c r="BR56" s="75"/>
      <c r="BS56" s="76"/>
      <c r="BT56" s="76"/>
      <c r="BU56" s="76"/>
      <c r="BV56" s="75"/>
      <c r="BW56" s="77"/>
      <c r="BX56" s="77"/>
      <c r="BY56" s="76"/>
      <c r="BZ56" s="76"/>
      <c r="CA56" s="76"/>
      <c r="CB56" s="76"/>
      <c r="CC56" s="76"/>
      <c r="CD56" s="72"/>
      <c r="CE56" s="72"/>
      <c r="CF56" s="72"/>
      <c r="CG56" s="72"/>
      <c r="CH56" s="70"/>
      <c r="CI56" s="70"/>
      <c r="CJ56" s="70"/>
      <c r="CK56" s="70"/>
      <c r="CW56" s="78"/>
    </row>
    <row r="57" spans="1:101" s="10" customFormat="1" ht="65.099999999999994" customHeight="1">
      <c r="A57" s="43" t="s">
        <v>60</v>
      </c>
      <c r="B57" s="43" t="s">
        <v>61</v>
      </c>
      <c r="C57" s="43" t="s">
        <v>62</v>
      </c>
      <c r="D57" s="43" t="s">
        <v>63</v>
      </c>
      <c r="E57" s="43" t="s">
        <v>64</v>
      </c>
      <c r="F57" s="43" t="s">
        <v>65</v>
      </c>
      <c r="G57" s="43" t="s">
        <v>266</v>
      </c>
      <c r="H57" s="43" t="s">
        <v>298</v>
      </c>
      <c r="I57" s="43" t="s">
        <v>299</v>
      </c>
      <c r="J57" s="43" t="s">
        <v>300</v>
      </c>
      <c r="K57" s="36" t="s">
        <v>301</v>
      </c>
      <c r="L57" s="36" t="s">
        <v>270</v>
      </c>
      <c r="M57" s="46" t="s">
        <v>319</v>
      </c>
      <c r="N57" s="36" t="s">
        <v>111</v>
      </c>
      <c r="O57" s="36" t="s">
        <v>308</v>
      </c>
      <c r="P57" s="36" t="s">
        <v>113</v>
      </c>
      <c r="Q57" s="36"/>
      <c r="R57" s="36" t="s">
        <v>273</v>
      </c>
      <c r="S57" s="36" t="s">
        <v>114</v>
      </c>
      <c r="T57" s="47">
        <v>1</v>
      </c>
      <c r="U57" s="36" t="s">
        <v>320</v>
      </c>
      <c r="V57" s="36" t="s">
        <v>321</v>
      </c>
      <c r="W57" s="36" t="s">
        <v>80</v>
      </c>
      <c r="X57" s="131" t="s">
        <v>322</v>
      </c>
      <c r="Y57" s="132">
        <v>0</v>
      </c>
      <c r="Z57" s="132">
        <v>0.33</v>
      </c>
      <c r="AA57" s="132">
        <v>0.33</v>
      </c>
      <c r="AB57" s="132">
        <v>0.34</v>
      </c>
      <c r="AC57" s="192"/>
      <c r="AD57" s="48"/>
      <c r="AE57" s="49"/>
      <c r="AF57" s="49"/>
      <c r="AG57" s="50"/>
      <c r="AH57" s="90"/>
      <c r="AI57" s="91"/>
      <c r="AJ57" s="92"/>
      <c r="AK57" s="93"/>
      <c r="AL57" s="93"/>
      <c r="AM57" s="94"/>
      <c r="AN57" s="90"/>
      <c r="AO57" s="95"/>
      <c r="AP57" s="91"/>
      <c r="AQ57" s="91"/>
      <c r="AR57" s="91"/>
      <c r="AS57" s="93"/>
      <c r="AT57" s="90"/>
      <c r="AU57" s="96"/>
      <c r="AV57" s="97"/>
      <c r="AW57" s="98"/>
      <c r="AX57" s="98"/>
      <c r="AY57" s="61"/>
      <c r="AZ57" s="62"/>
      <c r="BA57" s="63"/>
      <c r="BB57" s="64"/>
      <c r="BC57" s="64"/>
      <c r="BD57" s="64"/>
      <c r="BE57" s="65"/>
      <c r="BF57" s="66"/>
      <c r="BG57" s="99"/>
      <c r="BH57" s="100"/>
      <c r="BI57" s="11"/>
      <c r="BJ57" s="11"/>
      <c r="BK57" s="84"/>
      <c r="BL57" s="72"/>
      <c r="BM57" s="70"/>
      <c r="BN57" s="74"/>
      <c r="BO57" s="74"/>
      <c r="BP57" s="74"/>
      <c r="BQ57" s="70"/>
      <c r="BR57" s="75"/>
      <c r="BS57" s="76"/>
      <c r="BT57" s="76"/>
      <c r="BU57" s="76"/>
      <c r="BV57" s="75"/>
      <c r="BW57" s="77"/>
      <c r="BX57" s="77"/>
      <c r="BY57" s="76"/>
      <c r="BZ57" s="76"/>
      <c r="CA57" s="76"/>
      <c r="CB57" s="76"/>
      <c r="CC57" s="76"/>
      <c r="CD57" s="72"/>
      <c r="CE57" s="72"/>
      <c r="CF57" s="72"/>
      <c r="CG57" s="72"/>
      <c r="CH57" s="70"/>
      <c r="CI57" s="70"/>
      <c r="CJ57" s="70"/>
      <c r="CK57" s="70"/>
      <c r="CW57" s="78"/>
    </row>
    <row r="58" spans="1:101" s="10" customFormat="1" ht="65.099999999999994" customHeight="1">
      <c r="A58" s="43" t="s">
        <v>60</v>
      </c>
      <c r="B58" s="43" t="s">
        <v>61</v>
      </c>
      <c r="C58" s="43" t="s">
        <v>62</v>
      </c>
      <c r="D58" s="43" t="s">
        <v>63</v>
      </c>
      <c r="E58" s="43" t="s">
        <v>64</v>
      </c>
      <c r="F58" s="43" t="s">
        <v>65</v>
      </c>
      <c r="G58" s="43" t="s">
        <v>266</v>
      </c>
      <c r="H58" s="43" t="s">
        <v>298</v>
      </c>
      <c r="I58" s="43" t="s">
        <v>299</v>
      </c>
      <c r="J58" s="43" t="s">
        <v>232</v>
      </c>
      <c r="K58" s="36" t="s">
        <v>301</v>
      </c>
      <c r="L58" s="36" t="s">
        <v>270</v>
      </c>
      <c r="M58" s="46" t="s">
        <v>323</v>
      </c>
      <c r="N58" s="36" t="s">
        <v>111</v>
      </c>
      <c r="O58" s="36" t="s">
        <v>308</v>
      </c>
      <c r="P58" s="36" t="s">
        <v>113</v>
      </c>
      <c r="Q58" s="36"/>
      <c r="R58" s="36" t="s">
        <v>273</v>
      </c>
      <c r="S58" s="36" t="s">
        <v>114</v>
      </c>
      <c r="T58" s="47">
        <v>1</v>
      </c>
      <c r="U58" s="36" t="s">
        <v>324</v>
      </c>
      <c r="V58" s="36" t="s">
        <v>325</v>
      </c>
      <c r="W58" s="36" t="s">
        <v>80</v>
      </c>
      <c r="X58" s="131" t="s">
        <v>326</v>
      </c>
      <c r="Y58" s="132">
        <v>0.25</v>
      </c>
      <c r="Z58" s="132">
        <v>0.25</v>
      </c>
      <c r="AA58" s="132">
        <v>0.25</v>
      </c>
      <c r="AB58" s="132">
        <v>0.25</v>
      </c>
      <c r="AC58" s="192"/>
      <c r="AD58" s="48"/>
      <c r="AE58" s="49"/>
      <c r="AF58" s="49"/>
      <c r="AG58" s="50"/>
      <c r="AH58" s="90"/>
      <c r="AI58" s="91"/>
      <c r="AJ58" s="92"/>
      <c r="AK58" s="93"/>
      <c r="AL58" s="93"/>
      <c r="AM58" s="94"/>
      <c r="AN58" s="90"/>
      <c r="AO58" s="95"/>
      <c r="AP58" s="91"/>
      <c r="AQ58" s="91"/>
      <c r="AR58" s="91"/>
      <c r="AS58" s="93"/>
      <c r="AT58" s="90"/>
      <c r="AU58" s="96"/>
      <c r="AV58" s="97"/>
      <c r="AW58" s="98"/>
      <c r="AX58" s="98"/>
      <c r="AY58" s="61"/>
      <c r="AZ58" s="62"/>
      <c r="BA58" s="63"/>
      <c r="BB58" s="64"/>
      <c r="BC58" s="64"/>
      <c r="BD58" s="64"/>
      <c r="BE58" s="65"/>
      <c r="BF58" s="66"/>
      <c r="BG58" s="99"/>
      <c r="BH58" s="100"/>
      <c r="BI58" s="11"/>
      <c r="BJ58" s="11"/>
      <c r="BK58" s="84"/>
      <c r="BL58" s="72"/>
      <c r="BM58" s="70"/>
      <c r="BN58" s="74"/>
      <c r="BO58" s="74"/>
      <c r="BP58" s="74"/>
      <c r="BQ58" s="70"/>
      <c r="BR58" s="75"/>
      <c r="BS58" s="76"/>
      <c r="BT58" s="76"/>
      <c r="BU58" s="76"/>
      <c r="BV58" s="75"/>
      <c r="BW58" s="77"/>
      <c r="BX58" s="77"/>
      <c r="BY58" s="76"/>
      <c r="BZ58" s="76"/>
      <c r="CA58" s="76"/>
      <c r="CB58" s="76"/>
      <c r="CC58" s="76"/>
      <c r="CD58" s="72"/>
      <c r="CE58" s="72"/>
      <c r="CF58" s="72"/>
      <c r="CG58" s="72"/>
      <c r="CH58" s="70"/>
      <c r="CI58" s="70"/>
      <c r="CJ58" s="70"/>
      <c r="CK58" s="70"/>
      <c r="CW58" s="78"/>
    </row>
    <row r="59" spans="1:101" s="10" customFormat="1" ht="65.099999999999994" customHeight="1">
      <c r="A59" s="43" t="s">
        <v>60</v>
      </c>
      <c r="B59" s="43" t="s">
        <v>61</v>
      </c>
      <c r="C59" s="43" t="s">
        <v>62</v>
      </c>
      <c r="D59" s="43" t="s">
        <v>63</v>
      </c>
      <c r="E59" s="43" t="s">
        <v>64</v>
      </c>
      <c r="F59" s="43" t="s">
        <v>65</v>
      </c>
      <c r="G59" s="43" t="s">
        <v>266</v>
      </c>
      <c r="H59" s="43" t="s">
        <v>298</v>
      </c>
      <c r="I59" s="43" t="s">
        <v>299</v>
      </c>
      <c r="J59" s="43" t="s">
        <v>232</v>
      </c>
      <c r="K59" s="36" t="s">
        <v>301</v>
      </c>
      <c r="L59" s="36" t="s">
        <v>270</v>
      </c>
      <c r="M59" s="46" t="s">
        <v>327</v>
      </c>
      <c r="N59" s="36" t="s">
        <v>111</v>
      </c>
      <c r="O59" s="36" t="s">
        <v>308</v>
      </c>
      <c r="P59" s="36" t="s">
        <v>113</v>
      </c>
      <c r="Q59" s="36"/>
      <c r="R59" s="36" t="s">
        <v>273</v>
      </c>
      <c r="S59" s="36" t="s">
        <v>114</v>
      </c>
      <c r="T59" s="130">
        <v>2</v>
      </c>
      <c r="U59" s="36" t="s">
        <v>328</v>
      </c>
      <c r="V59" s="36" t="s">
        <v>329</v>
      </c>
      <c r="W59" s="36" t="s">
        <v>305</v>
      </c>
      <c r="X59" s="131" t="s">
        <v>330</v>
      </c>
      <c r="Y59" s="134">
        <v>0</v>
      </c>
      <c r="Z59" s="132">
        <v>0.5</v>
      </c>
      <c r="AA59" s="134">
        <v>0</v>
      </c>
      <c r="AB59" s="132">
        <v>0.5</v>
      </c>
      <c r="AC59" s="192"/>
      <c r="AD59" s="48"/>
      <c r="AE59" s="49"/>
      <c r="AF59" s="49"/>
      <c r="AG59" s="50"/>
      <c r="AH59" s="90"/>
      <c r="AI59" s="91"/>
      <c r="AJ59" s="92"/>
      <c r="AK59" s="93"/>
      <c r="AL59" s="93"/>
      <c r="AM59" s="94"/>
      <c r="AN59" s="90"/>
      <c r="AO59" s="95"/>
      <c r="AP59" s="91"/>
      <c r="AQ59" s="91"/>
      <c r="AR59" s="91"/>
      <c r="AS59" s="93"/>
      <c r="AT59" s="90"/>
      <c r="AU59" s="96"/>
      <c r="AV59" s="97"/>
      <c r="AW59" s="98"/>
      <c r="AX59" s="98"/>
      <c r="AY59" s="61"/>
      <c r="AZ59" s="62"/>
      <c r="BA59" s="63"/>
      <c r="BB59" s="64"/>
      <c r="BC59" s="64"/>
      <c r="BD59" s="64"/>
      <c r="BE59" s="65"/>
      <c r="BF59" s="66"/>
      <c r="BG59" s="99"/>
      <c r="BH59" s="100"/>
      <c r="BI59" s="11"/>
      <c r="BJ59" s="11"/>
      <c r="BK59" s="84"/>
      <c r="BL59" s="72"/>
      <c r="BM59" s="70"/>
      <c r="BN59" s="74"/>
      <c r="BO59" s="74"/>
      <c r="BP59" s="74"/>
      <c r="BQ59" s="70"/>
      <c r="BR59" s="75"/>
      <c r="BS59" s="76"/>
      <c r="BT59" s="76"/>
      <c r="BU59" s="76"/>
      <c r="BV59" s="75"/>
      <c r="BW59" s="77"/>
      <c r="BX59" s="77"/>
      <c r="BY59" s="76"/>
      <c r="BZ59" s="76"/>
      <c r="CA59" s="76"/>
      <c r="CB59" s="76"/>
      <c r="CC59" s="76"/>
      <c r="CD59" s="72"/>
      <c r="CE59" s="72"/>
      <c r="CF59" s="72"/>
      <c r="CG59" s="72"/>
      <c r="CH59" s="70"/>
      <c r="CI59" s="70"/>
      <c r="CJ59" s="70"/>
      <c r="CK59" s="70"/>
      <c r="CW59" s="78"/>
    </row>
    <row r="60" spans="1:101" s="10" customFormat="1" ht="65.099999999999994" customHeight="1">
      <c r="A60" s="43" t="s">
        <v>60</v>
      </c>
      <c r="B60" s="43" t="s">
        <v>61</v>
      </c>
      <c r="C60" s="43" t="s">
        <v>62</v>
      </c>
      <c r="D60" s="43" t="s">
        <v>63</v>
      </c>
      <c r="E60" s="43" t="s">
        <v>64</v>
      </c>
      <c r="F60" s="43" t="s">
        <v>65</v>
      </c>
      <c r="G60" s="43" t="s">
        <v>266</v>
      </c>
      <c r="H60" s="43" t="s">
        <v>298</v>
      </c>
      <c r="I60" s="43" t="s">
        <v>299</v>
      </c>
      <c r="J60" s="43" t="s">
        <v>300</v>
      </c>
      <c r="K60" s="36" t="s">
        <v>301</v>
      </c>
      <c r="L60" s="36" t="s">
        <v>270</v>
      </c>
      <c r="M60" s="46" t="s">
        <v>331</v>
      </c>
      <c r="N60" s="36" t="s">
        <v>243</v>
      </c>
      <c r="O60" s="36" t="s">
        <v>163</v>
      </c>
      <c r="P60" s="36" t="s">
        <v>113</v>
      </c>
      <c r="Q60" s="36"/>
      <c r="R60" s="36" t="s">
        <v>273</v>
      </c>
      <c r="S60" s="36" t="s">
        <v>114</v>
      </c>
      <c r="T60" s="47">
        <v>1</v>
      </c>
      <c r="U60" s="36" t="s">
        <v>332</v>
      </c>
      <c r="V60" s="36" t="s">
        <v>333</v>
      </c>
      <c r="W60" s="36" t="s">
        <v>80</v>
      </c>
      <c r="X60" s="131" t="s">
        <v>334</v>
      </c>
      <c r="Y60" s="132">
        <v>0.25</v>
      </c>
      <c r="Z60" s="132">
        <v>0.25</v>
      </c>
      <c r="AA60" s="132">
        <v>0.25</v>
      </c>
      <c r="AB60" s="132">
        <v>0.25</v>
      </c>
      <c r="AC60" s="192"/>
      <c r="AD60" s="48"/>
      <c r="AE60" s="49"/>
      <c r="AF60" s="49"/>
      <c r="AG60" s="50"/>
      <c r="AH60" s="90"/>
      <c r="AI60" s="91"/>
      <c r="AJ60" s="92"/>
      <c r="AK60" s="93"/>
      <c r="AL60" s="93"/>
      <c r="AM60" s="94"/>
      <c r="AN60" s="90"/>
      <c r="AO60" s="95"/>
      <c r="AP60" s="91"/>
      <c r="AQ60" s="91"/>
      <c r="AR60" s="91"/>
      <c r="AS60" s="93"/>
      <c r="AT60" s="90"/>
      <c r="AU60" s="96"/>
      <c r="AV60" s="97"/>
      <c r="AW60" s="98"/>
      <c r="AX60" s="98"/>
      <c r="AY60" s="61"/>
      <c r="AZ60" s="62"/>
      <c r="BA60" s="63"/>
      <c r="BB60" s="64"/>
      <c r="BC60" s="64"/>
      <c r="BD60" s="64"/>
      <c r="BE60" s="65"/>
      <c r="BF60" s="66"/>
      <c r="BG60" s="99"/>
      <c r="BH60" s="100"/>
      <c r="BI60" s="11"/>
      <c r="BJ60" s="11"/>
      <c r="BK60" s="84"/>
      <c r="BL60" s="72"/>
      <c r="BM60" s="70"/>
      <c r="BN60" s="74"/>
      <c r="BO60" s="74"/>
      <c r="BP60" s="74"/>
      <c r="BQ60" s="70"/>
      <c r="BR60" s="75"/>
      <c r="BS60" s="76"/>
      <c r="BT60" s="76"/>
      <c r="BU60" s="76"/>
      <c r="BV60" s="75"/>
      <c r="BW60" s="77"/>
      <c r="BX60" s="77"/>
      <c r="BY60" s="76"/>
      <c r="BZ60" s="76"/>
      <c r="CA60" s="76"/>
      <c r="CB60" s="76"/>
      <c r="CC60" s="76"/>
      <c r="CD60" s="72"/>
      <c r="CE60" s="72"/>
      <c r="CF60" s="72"/>
      <c r="CG60" s="72"/>
      <c r="CH60" s="70"/>
      <c r="CI60" s="70"/>
      <c r="CJ60" s="70"/>
      <c r="CK60" s="70"/>
      <c r="CW60" s="78"/>
    </row>
    <row r="61" spans="1:101" s="10" customFormat="1" ht="65.099999999999994" customHeight="1">
      <c r="A61" s="43" t="s">
        <v>60</v>
      </c>
      <c r="B61" s="43" t="s">
        <v>61</v>
      </c>
      <c r="C61" s="43" t="s">
        <v>62</v>
      </c>
      <c r="D61" s="43" t="s">
        <v>63</v>
      </c>
      <c r="E61" s="43" t="s">
        <v>64</v>
      </c>
      <c r="F61" s="43" t="s">
        <v>65</v>
      </c>
      <c r="G61" s="43" t="s">
        <v>266</v>
      </c>
      <c r="H61" s="43" t="s">
        <v>298</v>
      </c>
      <c r="I61" s="43" t="s">
        <v>299</v>
      </c>
      <c r="J61" s="43" t="s">
        <v>300</v>
      </c>
      <c r="K61" s="36" t="s">
        <v>301</v>
      </c>
      <c r="L61" s="36" t="s">
        <v>270</v>
      </c>
      <c r="M61" s="46" t="s">
        <v>335</v>
      </c>
      <c r="N61" s="36" t="s">
        <v>243</v>
      </c>
      <c r="O61" s="36" t="s">
        <v>163</v>
      </c>
      <c r="P61" s="36" t="s">
        <v>113</v>
      </c>
      <c r="Q61" s="36"/>
      <c r="R61" s="36" t="s">
        <v>273</v>
      </c>
      <c r="S61" s="36" t="s">
        <v>114</v>
      </c>
      <c r="T61" s="47">
        <v>1</v>
      </c>
      <c r="U61" s="36" t="s">
        <v>336</v>
      </c>
      <c r="V61" s="36" t="s">
        <v>337</v>
      </c>
      <c r="W61" s="36" t="s">
        <v>80</v>
      </c>
      <c r="X61" s="131" t="s">
        <v>336</v>
      </c>
      <c r="Y61" s="132">
        <v>0.25</v>
      </c>
      <c r="Z61" s="132">
        <v>0.25</v>
      </c>
      <c r="AA61" s="132">
        <v>0.25</v>
      </c>
      <c r="AB61" s="132">
        <v>0.25</v>
      </c>
      <c r="AC61" s="192"/>
      <c r="AD61" s="48"/>
      <c r="AE61" s="49"/>
      <c r="AF61" s="49"/>
      <c r="AG61" s="50"/>
      <c r="AH61" s="90"/>
      <c r="AI61" s="91"/>
      <c r="AJ61" s="92"/>
      <c r="AK61" s="93"/>
      <c r="AL61" s="93"/>
      <c r="AM61" s="94"/>
      <c r="AN61" s="90"/>
      <c r="AO61" s="95"/>
      <c r="AP61" s="91"/>
      <c r="AQ61" s="91"/>
      <c r="AR61" s="91"/>
      <c r="AS61" s="93"/>
      <c r="AT61" s="90"/>
      <c r="AU61" s="96"/>
      <c r="AV61" s="97"/>
      <c r="AW61" s="98"/>
      <c r="AX61" s="98"/>
      <c r="AY61" s="61"/>
      <c r="AZ61" s="62"/>
      <c r="BA61" s="63"/>
      <c r="BB61" s="64"/>
      <c r="BC61" s="64"/>
      <c r="BD61" s="64"/>
      <c r="BE61" s="65"/>
      <c r="BF61" s="66"/>
      <c r="BG61" s="99"/>
      <c r="BH61" s="100"/>
      <c r="BI61" s="11"/>
      <c r="BJ61" s="11"/>
      <c r="BK61" s="84"/>
      <c r="BL61" s="72"/>
      <c r="BM61" s="70"/>
      <c r="BN61" s="74"/>
      <c r="BO61" s="74"/>
      <c r="BP61" s="74"/>
      <c r="BQ61" s="70"/>
      <c r="BR61" s="75"/>
      <c r="BS61" s="76"/>
      <c r="BT61" s="76"/>
      <c r="BU61" s="76"/>
      <c r="BV61" s="75"/>
      <c r="BW61" s="77"/>
      <c r="BX61" s="77"/>
      <c r="BY61" s="76"/>
      <c r="BZ61" s="76"/>
      <c r="CA61" s="76"/>
      <c r="CB61" s="76"/>
      <c r="CC61" s="76"/>
      <c r="CD61" s="72"/>
      <c r="CE61" s="72"/>
      <c r="CF61" s="72"/>
      <c r="CG61" s="72"/>
      <c r="CH61" s="70"/>
      <c r="CI61" s="70"/>
      <c r="CJ61" s="70"/>
      <c r="CK61" s="70"/>
      <c r="CW61" s="78"/>
    </row>
    <row r="62" spans="1:101" s="10" customFormat="1" ht="65.099999999999994" customHeight="1">
      <c r="A62" s="43" t="s">
        <v>60</v>
      </c>
      <c r="B62" s="43" t="s">
        <v>61</v>
      </c>
      <c r="C62" s="43" t="s">
        <v>62</v>
      </c>
      <c r="D62" s="43" t="s">
        <v>63</v>
      </c>
      <c r="E62" s="43" t="s">
        <v>64</v>
      </c>
      <c r="F62" s="43" t="s">
        <v>65</v>
      </c>
      <c r="G62" s="43" t="s">
        <v>266</v>
      </c>
      <c r="H62" s="43" t="s">
        <v>298</v>
      </c>
      <c r="I62" s="43" t="s">
        <v>299</v>
      </c>
      <c r="J62" s="43" t="s">
        <v>232</v>
      </c>
      <c r="K62" s="36" t="s">
        <v>301</v>
      </c>
      <c r="L62" s="36" t="s">
        <v>270</v>
      </c>
      <c r="M62" s="46" t="s">
        <v>338</v>
      </c>
      <c r="N62" s="36" t="s">
        <v>243</v>
      </c>
      <c r="O62" s="36" t="s">
        <v>163</v>
      </c>
      <c r="P62" s="36" t="s">
        <v>113</v>
      </c>
      <c r="Q62" s="36"/>
      <c r="R62" s="36" t="s">
        <v>273</v>
      </c>
      <c r="S62" s="36" t="s">
        <v>114</v>
      </c>
      <c r="T62" s="130">
        <v>2</v>
      </c>
      <c r="U62" s="36" t="s">
        <v>339</v>
      </c>
      <c r="V62" s="36" t="s">
        <v>340</v>
      </c>
      <c r="W62" s="36" t="s">
        <v>305</v>
      </c>
      <c r="X62" s="131" t="s">
        <v>341</v>
      </c>
      <c r="Y62" s="132"/>
      <c r="Z62" s="132">
        <v>0.5</v>
      </c>
      <c r="AA62" s="132"/>
      <c r="AB62" s="132">
        <v>0.5</v>
      </c>
      <c r="AC62" s="192"/>
      <c r="AD62" s="48"/>
      <c r="AE62" s="49"/>
      <c r="AF62" s="49"/>
      <c r="AG62" s="50"/>
      <c r="AH62" s="90"/>
      <c r="AI62" s="91"/>
      <c r="AJ62" s="92"/>
      <c r="AK62" s="93"/>
      <c r="AL62" s="93"/>
      <c r="AM62" s="94"/>
      <c r="AN62" s="90"/>
      <c r="AO62" s="95"/>
      <c r="AP62" s="91"/>
      <c r="AQ62" s="91"/>
      <c r="AR62" s="91"/>
      <c r="AS62" s="93"/>
      <c r="AT62" s="90"/>
      <c r="AU62" s="96"/>
      <c r="AV62" s="97"/>
      <c r="AW62" s="98"/>
      <c r="AX62" s="98"/>
      <c r="AY62" s="61"/>
      <c r="AZ62" s="62"/>
      <c r="BA62" s="63"/>
      <c r="BB62" s="64"/>
      <c r="BC62" s="64"/>
      <c r="BD62" s="64"/>
      <c r="BE62" s="65"/>
      <c r="BF62" s="66"/>
      <c r="BG62" s="99"/>
      <c r="BH62" s="100"/>
      <c r="BI62" s="11"/>
      <c r="BJ62" s="11"/>
      <c r="BK62" s="84"/>
      <c r="BL62" s="72"/>
      <c r="BM62" s="70"/>
      <c r="BN62" s="74"/>
      <c r="BO62" s="74"/>
      <c r="BP62" s="74"/>
      <c r="BQ62" s="70"/>
      <c r="BR62" s="75"/>
      <c r="BS62" s="76"/>
      <c r="BT62" s="76"/>
      <c r="BU62" s="76"/>
      <c r="BV62" s="75"/>
      <c r="BW62" s="77"/>
      <c r="BX62" s="77"/>
      <c r="BY62" s="76"/>
      <c r="BZ62" s="76"/>
      <c r="CA62" s="76"/>
      <c r="CB62" s="76"/>
      <c r="CC62" s="76"/>
      <c r="CD62" s="72"/>
      <c r="CE62" s="72"/>
      <c r="CF62" s="72"/>
      <c r="CG62" s="72"/>
      <c r="CH62" s="70"/>
      <c r="CI62" s="70"/>
      <c r="CJ62" s="70"/>
      <c r="CK62" s="70"/>
      <c r="CW62" s="78"/>
    </row>
    <row r="63" spans="1:101" ht="199.5" customHeight="1">
      <c r="A63" s="43" t="s">
        <v>60</v>
      </c>
      <c r="B63" s="43" t="s">
        <v>61</v>
      </c>
      <c r="C63" s="43" t="s">
        <v>62</v>
      </c>
      <c r="D63" s="43" t="s">
        <v>63</v>
      </c>
      <c r="E63" s="112" t="s">
        <v>64</v>
      </c>
      <c r="F63" s="112" t="s">
        <v>65</v>
      </c>
      <c r="G63" s="112" t="s">
        <v>66</v>
      </c>
      <c r="H63" s="112" t="s">
        <v>298</v>
      </c>
      <c r="I63" s="112" t="s">
        <v>299</v>
      </c>
      <c r="J63" s="112" t="s">
        <v>300</v>
      </c>
      <c r="K63" s="135" t="s">
        <v>342</v>
      </c>
      <c r="L63" s="135" t="s">
        <v>270</v>
      </c>
      <c r="M63" s="135" t="s">
        <v>343</v>
      </c>
      <c r="N63" s="135" t="s">
        <v>206</v>
      </c>
      <c r="O63" s="135" t="s">
        <v>272</v>
      </c>
      <c r="P63" s="135" t="s">
        <v>113</v>
      </c>
      <c r="Q63" s="136"/>
      <c r="R63" s="135" t="s">
        <v>273</v>
      </c>
      <c r="S63" s="135" t="s">
        <v>77</v>
      </c>
      <c r="T63" s="137">
        <v>1</v>
      </c>
      <c r="U63" s="138" t="s">
        <v>344</v>
      </c>
      <c r="V63" s="138" t="s">
        <v>345</v>
      </c>
      <c r="W63" s="135" t="s">
        <v>80</v>
      </c>
      <c r="X63" s="138" t="s">
        <v>346</v>
      </c>
      <c r="Y63" s="139">
        <v>0</v>
      </c>
      <c r="Z63" s="139">
        <v>0.33</v>
      </c>
      <c r="AA63" s="139">
        <v>0.33</v>
      </c>
      <c r="AB63" s="139">
        <v>0.34</v>
      </c>
      <c r="AC63" s="192">
        <f t="shared" ref="AC63:AC70" si="30">SUM(Y63:AB63)</f>
        <v>1</v>
      </c>
      <c r="AD63" s="35"/>
      <c r="AE63" s="35"/>
      <c r="AF63" s="35"/>
      <c r="AG63" s="35"/>
      <c r="AH63" s="35"/>
      <c r="AI63" s="35"/>
      <c r="AJ63" s="35"/>
      <c r="AK63" s="35"/>
      <c r="AL63" s="35"/>
      <c r="AM63" s="35"/>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row>
    <row r="64" spans="1:101" ht="114">
      <c r="A64" s="43" t="s">
        <v>60</v>
      </c>
      <c r="B64" s="43" t="s">
        <v>61</v>
      </c>
      <c r="C64" s="43" t="s">
        <v>62</v>
      </c>
      <c r="D64" s="43" t="s">
        <v>63</v>
      </c>
      <c r="E64" s="112" t="s">
        <v>64</v>
      </c>
      <c r="F64" s="112" t="s">
        <v>65</v>
      </c>
      <c r="G64" s="112" t="s">
        <v>66</v>
      </c>
      <c r="H64" s="112" t="s">
        <v>298</v>
      </c>
      <c r="I64" s="112" t="s">
        <v>299</v>
      </c>
      <c r="J64" s="112" t="s">
        <v>300</v>
      </c>
      <c r="K64" s="135" t="s">
        <v>342</v>
      </c>
      <c r="L64" s="135" t="s">
        <v>270</v>
      </c>
      <c r="M64" s="135" t="s">
        <v>347</v>
      </c>
      <c r="N64" s="135" t="s">
        <v>206</v>
      </c>
      <c r="O64" s="135" t="s">
        <v>272</v>
      </c>
      <c r="P64" s="135" t="s">
        <v>113</v>
      </c>
      <c r="Q64" s="136"/>
      <c r="R64" s="135" t="s">
        <v>273</v>
      </c>
      <c r="S64" s="135" t="s">
        <v>77</v>
      </c>
      <c r="T64" s="140">
        <v>12</v>
      </c>
      <c r="U64" s="138" t="s">
        <v>348</v>
      </c>
      <c r="V64" s="138" t="s">
        <v>349</v>
      </c>
      <c r="W64" s="135" t="s">
        <v>90</v>
      </c>
      <c r="X64" s="138" t="s">
        <v>350</v>
      </c>
      <c r="Y64" s="139">
        <v>0.25</v>
      </c>
      <c r="Z64" s="139">
        <v>0.25</v>
      </c>
      <c r="AA64" s="139">
        <v>0.25</v>
      </c>
      <c r="AB64" s="139">
        <v>0.25</v>
      </c>
      <c r="AC64" s="192">
        <f t="shared" si="30"/>
        <v>1</v>
      </c>
      <c r="AD64" s="35"/>
      <c r="AE64" s="35"/>
      <c r="AF64" s="35"/>
      <c r="AG64" s="35"/>
      <c r="AH64" s="35"/>
      <c r="AI64" s="35"/>
      <c r="AJ64" s="35"/>
      <c r="AK64" s="35"/>
      <c r="AL64" s="35"/>
      <c r="AM64" s="35"/>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row>
    <row r="65" spans="1:89" ht="128.25" customHeight="1">
      <c r="A65" s="43" t="s">
        <v>60</v>
      </c>
      <c r="B65" s="43" t="s">
        <v>61</v>
      </c>
      <c r="C65" s="43" t="s">
        <v>62</v>
      </c>
      <c r="D65" s="43" t="s">
        <v>63</v>
      </c>
      <c r="E65" s="112" t="s">
        <v>64</v>
      </c>
      <c r="F65" s="112" t="s">
        <v>65</v>
      </c>
      <c r="G65" s="112" t="s">
        <v>66</v>
      </c>
      <c r="H65" s="112" t="s">
        <v>298</v>
      </c>
      <c r="I65" s="112" t="s">
        <v>299</v>
      </c>
      <c r="J65" s="112" t="s">
        <v>300</v>
      </c>
      <c r="K65" s="135" t="s">
        <v>342</v>
      </c>
      <c r="L65" s="135" t="s">
        <v>270</v>
      </c>
      <c r="M65" s="135" t="s">
        <v>351</v>
      </c>
      <c r="N65" s="135" t="s">
        <v>206</v>
      </c>
      <c r="O65" s="135" t="s">
        <v>272</v>
      </c>
      <c r="P65" s="135" t="s">
        <v>113</v>
      </c>
      <c r="Q65" s="136"/>
      <c r="R65" s="135" t="s">
        <v>273</v>
      </c>
      <c r="S65" s="135" t="s">
        <v>77</v>
      </c>
      <c r="T65" s="140">
        <v>10</v>
      </c>
      <c r="U65" s="138" t="s">
        <v>352</v>
      </c>
      <c r="V65" s="138" t="s">
        <v>353</v>
      </c>
      <c r="W65" s="135" t="s">
        <v>90</v>
      </c>
      <c r="X65" s="138" t="s">
        <v>354</v>
      </c>
      <c r="Y65" s="139">
        <v>0.25</v>
      </c>
      <c r="Z65" s="139">
        <v>0.25</v>
      </c>
      <c r="AA65" s="139">
        <v>0.25</v>
      </c>
      <c r="AB65" s="139">
        <v>0.25</v>
      </c>
      <c r="AC65" s="192">
        <f t="shared" si="30"/>
        <v>1</v>
      </c>
      <c r="AD65" s="35"/>
      <c r="AE65" s="35"/>
      <c r="AF65" s="35"/>
      <c r="AG65" s="35"/>
      <c r="AH65" s="35"/>
      <c r="AI65" s="35"/>
      <c r="AJ65" s="35"/>
      <c r="AK65" s="35"/>
      <c r="AL65" s="35"/>
      <c r="AM65" s="35"/>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row>
    <row r="66" spans="1:89" ht="114">
      <c r="A66" s="43" t="s">
        <v>60</v>
      </c>
      <c r="B66" s="43" t="s">
        <v>61</v>
      </c>
      <c r="C66" s="43" t="s">
        <v>62</v>
      </c>
      <c r="D66" s="43" t="s">
        <v>63</v>
      </c>
      <c r="E66" s="112" t="s">
        <v>64</v>
      </c>
      <c r="F66" s="112" t="s">
        <v>65</v>
      </c>
      <c r="G66" s="112" t="s">
        <v>66</v>
      </c>
      <c r="H66" s="112" t="s">
        <v>298</v>
      </c>
      <c r="I66" s="112" t="s">
        <v>299</v>
      </c>
      <c r="J66" s="112" t="s">
        <v>300</v>
      </c>
      <c r="K66" s="135" t="s">
        <v>342</v>
      </c>
      <c r="L66" s="135" t="s">
        <v>270</v>
      </c>
      <c r="M66" s="138" t="s">
        <v>355</v>
      </c>
      <c r="N66" s="135" t="s">
        <v>206</v>
      </c>
      <c r="O66" s="135" t="s">
        <v>272</v>
      </c>
      <c r="P66" s="135" t="s">
        <v>113</v>
      </c>
      <c r="Q66" s="136"/>
      <c r="R66" s="135" t="s">
        <v>273</v>
      </c>
      <c r="S66" s="135" t="s">
        <v>77</v>
      </c>
      <c r="T66" s="137">
        <v>1</v>
      </c>
      <c r="U66" s="138" t="s">
        <v>356</v>
      </c>
      <c r="V66" s="138" t="s">
        <v>357</v>
      </c>
      <c r="W66" s="135" t="s">
        <v>80</v>
      </c>
      <c r="X66" s="138" t="s">
        <v>358</v>
      </c>
      <c r="Y66" s="139">
        <v>0.25</v>
      </c>
      <c r="Z66" s="139">
        <v>0.25</v>
      </c>
      <c r="AA66" s="139">
        <v>0.25</v>
      </c>
      <c r="AB66" s="139">
        <v>0.25</v>
      </c>
      <c r="AC66" s="192">
        <f t="shared" si="30"/>
        <v>1</v>
      </c>
      <c r="AD66" s="35"/>
      <c r="AE66" s="35"/>
      <c r="AF66" s="35"/>
      <c r="AG66" s="35"/>
      <c r="AH66" s="35"/>
      <c r="AI66" s="35"/>
      <c r="AJ66" s="35"/>
      <c r="AK66" s="35"/>
      <c r="AL66" s="35"/>
      <c r="AM66" s="35"/>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row>
    <row r="67" spans="1:89" ht="128.25">
      <c r="A67" s="43" t="s">
        <v>60</v>
      </c>
      <c r="B67" s="43" t="s">
        <v>61</v>
      </c>
      <c r="C67" s="43" t="s">
        <v>62</v>
      </c>
      <c r="D67" s="43" t="s">
        <v>63</v>
      </c>
      <c r="E67" s="112" t="s">
        <v>64</v>
      </c>
      <c r="F67" s="112" t="s">
        <v>65</v>
      </c>
      <c r="G67" s="112" t="s">
        <v>66</v>
      </c>
      <c r="H67" s="112" t="s">
        <v>298</v>
      </c>
      <c r="I67" s="112" t="s">
        <v>299</v>
      </c>
      <c r="J67" s="112" t="s">
        <v>300</v>
      </c>
      <c r="K67" s="135" t="s">
        <v>342</v>
      </c>
      <c r="L67" s="135" t="s">
        <v>270</v>
      </c>
      <c r="M67" s="112" t="s">
        <v>359</v>
      </c>
      <c r="N67" s="135" t="s">
        <v>206</v>
      </c>
      <c r="O67" s="135" t="s">
        <v>272</v>
      </c>
      <c r="P67" s="135" t="s">
        <v>113</v>
      </c>
      <c r="Q67" s="136"/>
      <c r="R67" s="135" t="s">
        <v>273</v>
      </c>
      <c r="S67" s="135" t="s">
        <v>77</v>
      </c>
      <c r="T67" s="137">
        <v>1</v>
      </c>
      <c r="U67" s="112" t="s">
        <v>360</v>
      </c>
      <c r="V67" s="138" t="s">
        <v>361</v>
      </c>
      <c r="W67" s="135" t="s">
        <v>80</v>
      </c>
      <c r="X67" s="138" t="s">
        <v>362</v>
      </c>
      <c r="Y67" s="139">
        <v>0.25</v>
      </c>
      <c r="Z67" s="139">
        <v>0.25</v>
      </c>
      <c r="AA67" s="139">
        <v>0.25</v>
      </c>
      <c r="AB67" s="139">
        <v>0.25</v>
      </c>
      <c r="AC67" s="192">
        <f t="shared" si="30"/>
        <v>1</v>
      </c>
      <c r="AD67" s="35"/>
      <c r="AE67" s="35"/>
      <c r="AF67" s="35"/>
      <c r="AG67" s="35"/>
      <c r="AH67" s="35"/>
      <c r="AI67" s="35"/>
      <c r="AJ67" s="35"/>
      <c r="AK67" s="35"/>
      <c r="AL67" s="35"/>
      <c r="AM67" s="35"/>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row>
    <row r="68" spans="1:89" ht="171" customHeight="1">
      <c r="A68" s="43" t="s">
        <v>60</v>
      </c>
      <c r="B68" s="43" t="s">
        <v>61</v>
      </c>
      <c r="C68" s="43" t="s">
        <v>62</v>
      </c>
      <c r="D68" s="43" t="s">
        <v>63</v>
      </c>
      <c r="E68" s="112" t="s">
        <v>64</v>
      </c>
      <c r="F68" s="112" t="s">
        <v>65</v>
      </c>
      <c r="G68" s="112" t="s">
        <v>66</v>
      </c>
      <c r="H68" s="112" t="s">
        <v>298</v>
      </c>
      <c r="I68" s="112" t="s">
        <v>299</v>
      </c>
      <c r="J68" s="112" t="s">
        <v>300</v>
      </c>
      <c r="K68" s="135" t="s">
        <v>342</v>
      </c>
      <c r="L68" s="135" t="s">
        <v>270</v>
      </c>
      <c r="M68" s="138" t="s">
        <v>363</v>
      </c>
      <c r="N68" s="135" t="s">
        <v>206</v>
      </c>
      <c r="O68" s="135" t="s">
        <v>272</v>
      </c>
      <c r="P68" s="135" t="s">
        <v>113</v>
      </c>
      <c r="Q68" s="136"/>
      <c r="R68" s="135" t="s">
        <v>273</v>
      </c>
      <c r="S68" s="135" t="s">
        <v>77</v>
      </c>
      <c r="T68" s="141">
        <v>3</v>
      </c>
      <c r="U68" s="138" t="s">
        <v>364</v>
      </c>
      <c r="V68" s="138" t="s">
        <v>365</v>
      </c>
      <c r="W68" s="135" t="s">
        <v>90</v>
      </c>
      <c r="X68" s="138" t="s">
        <v>366</v>
      </c>
      <c r="Y68" s="139">
        <v>0</v>
      </c>
      <c r="Z68" s="139">
        <v>0.33</v>
      </c>
      <c r="AA68" s="139">
        <v>0.33</v>
      </c>
      <c r="AB68" s="139">
        <v>0.34</v>
      </c>
      <c r="AC68" s="192">
        <f t="shared" si="30"/>
        <v>1</v>
      </c>
      <c r="AD68" s="35"/>
      <c r="AE68" s="35"/>
      <c r="AF68" s="35"/>
      <c r="AG68" s="35"/>
      <c r="AH68" s="35"/>
      <c r="AI68" s="35"/>
      <c r="AJ68" s="35"/>
      <c r="AK68" s="35"/>
      <c r="AL68" s="35"/>
      <c r="AM68" s="35"/>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row>
    <row r="69" spans="1:89" ht="156.75">
      <c r="A69" s="43" t="s">
        <v>60</v>
      </c>
      <c r="B69" s="43" t="s">
        <v>61</v>
      </c>
      <c r="C69" s="43" t="s">
        <v>62</v>
      </c>
      <c r="D69" s="43" t="s">
        <v>63</v>
      </c>
      <c r="E69" s="112" t="s">
        <v>64</v>
      </c>
      <c r="F69" s="112" t="s">
        <v>65</v>
      </c>
      <c r="G69" s="112" t="s">
        <v>66</v>
      </c>
      <c r="H69" s="112" t="s">
        <v>298</v>
      </c>
      <c r="I69" s="112" t="s">
        <v>299</v>
      </c>
      <c r="J69" s="112" t="s">
        <v>300</v>
      </c>
      <c r="K69" s="135" t="s">
        <v>342</v>
      </c>
      <c r="L69" s="135" t="s">
        <v>270</v>
      </c>
      <c r="M69" s="112" t="s">
        <v>367</v>
      </c>
      <c r="N69" s="135" t="s">
        <v>243</v>
      </c>
      <c r="O69" s="135" t="s">
        <v>272</v>
      </c>
      <c r="P69" s="135" t="s">
        <v>113</v>
      </c>
      <c r="Q69" s="136"/>
      <c r="R69" s="135" t="s">
        <v>273</v>
      </c>
      <c r="S69" s="135" t="s">
        <v>77</v>
      </c>
      <c r="T69" s="141">
        <v>11</v>
      </c>
      <c r="U69" s="138" t="s">
        <v>368</v>
      </c>
      <c r="V69" s="138" t="s">
        <v>369</v>
      </c>
      <c r="W69" s="135" t="s">
        <v>90</v>
      </c>
      <c r="X69" s="138" t="s">
        <v>370</v>
      </c>
      <c r="Y69" s="139">
        <v>0.1</v>
      </c>
      <c r="Z69" s="139">
        <v>0.3</v>
      </c>
      <c r="AA69" s="139">
        <v>0.3</v>
      </c>
      <c r="AB69" s="139">
        <v>0.3</v>
      </c>
      <c r="AC69" s="192">
        <f t="shared" si="30"/>
        <v>1</v>
      </c>
      <c r="AD69" s="35"/>
      <c r="AE69" s="35"/>
      <c r="AF69" s="35"/>
      <c r="AG69" s="35"/>
      <c r="AH69" s="35"/>
      <c r="AI69" s="35"/>
      <c r="AJ69" s="35"/>
      <c r="AK69" s="35"/>
      <c r="AL69" s="35"/>
      <c r="AM69" s="35"/>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row>
    <row r="70" spans="1:89" ht="114">
      <c r="A70" s="43" t="s">
        <v>60</v>
      </c>
      <c r="B70" s="43" t="s">
        <v>61</v>
      </c>
      <c r="C70" s="43" t="s">
        <v>62</v>
      </c>
      <c r="D70" s="43" t="s">
        <v>63</v>
      </c>
      <c r="E70" s="112" t="s">
        <v>64</v>
      </c>
      <c r="F70" s="112" t="s">
        <v>65</v>
      </c>
      <c r="G70" s="112" t="s">
        <v>66</v>
      </c>
      <c r="H70" s="112" t="s">
        <v>298</v>
      </c>
      <c r="I70" s="112" t="s">
        <v>299</v>
      </c>
      <c r="J70" s="112" t="s">
        <v>300</v>
      </c>
      <c r="K70" s="135" t="s">
        <v>342</v>
      </c>
      <c r="L70" s="135" t="s">
        <v>270</v>
      </c>
      <c r="M70" s="112" t="s">
        <v>371</v>
      </c>
      <c r="N70" s="135" t="s">
        <v>206</v>
      </c>
      <c r="O70" s="135" t="s">
        <v>272</v>
      </c>
      <c r="P70" s="135" t="s">
        <v>113</v>
      </c>
      <c r="Q70" s="136"/>
      <c r="R70" s="135" t="s">
        <v>273</v>
      </c>
      <c r="S70" s="135" t="s">
        <v>77</v>
      </c>
      <c r="T70" s="142">
        <v>11</v>
      </c>
      <c r="U70" s="112" t="s">
        <v>372</v>
      </c>
      <c r="V70" s="135" t="s">
        <v>369</v>
      </c>
      <c r="W70" s="135" t="s">
        <v>90</v>
      </c>
      <c r="X70" s="138" t="s">
        <v>373</v>
      </c>
      <c r="Y70" s="139">
        <v>0.1</v>
      </c>
      <c r="Z70" s="139">
        <v>0.3</v>
      </c>
      <c r="AA70" s="139">
        <v>0.3</v>
      </c>
      <c r="AB70" s="139">
        <v>0.3</v>
      </c>
      <c r="AC70" s="192">
        <f t="shared" si="30"/>
        <v>1</v>
      </c>
      <c r="AD70" s="35"/>
      <c r="AE70" s="35"/>
      <c r="AF70" s="35"/>
      <c r="AG70" s="35"/>
      <c r="AH70" s="35"/>
      <c r="AI70" s="35"/>
      <c r="AJ70" s="35"/>
      <c r="AK70" s="35"/>
      <c r="AL70" s="35"/>
      <c r="AM70" s="35"/>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row>
    <row r="71" spans="1:89" ht="114">
      <c r="A71" s="43" t="s">
        <v>60</v>
      </c>
      <c r="B71" s="43" t="s">
        <v>61</v>
      </c>
      <c r="C71" s="43" t="s">
        <v>62</v>
      </c>
      <c r="D71" s="43" t="s">
        <v>63</v>
      </c>
      <c r="E71" s="112" t="s">
        <v>64</v>
      </c>
      <c r="F71" s="112" t="s">
        <v>65</v>
      </c>
      <c r="G71" s="112" t="s">
        <v>66</v>
      </c>
      <c r="H71" s="112" t="s">
        <v>298</v>
      </c>
      <c r="I71" s="112" t="s">
        <v>299</v>
      </c>
      <c r="J71" s="112" t="s">
        <v>300</v>
      </c>
      <c r="K71" s="135" t="s">
        <v>342</v>
      </c>
      <c r="L71" s="135" t="s">
        <v>270</v>
      </c>
      <c r="M71" s="112" t="s">
        <v>374</v>
      </c>
      <c r="N71" s="135" t="s">
        <v>206</v>
      </c>
      <c r="O71" s="135" t="s">
        <v>272</v>
      </c>
      <c r="P71" s="135" t="s">
        <v>113</v>
      </c>
      <c r="Q71" s="136"/>
      <c r="R71" s="135" t="s">
        <v>273</v>
      </c>
      <c r="S71" s="135" t="s">
        <v>77</v>
      </c>
      <c r="T71" s="142">
        <v>12</v>
      </c>
      <c r="U71" s="112" t="s">
        <v>375</v>
      </c>
      <c r="V71" s="135" t="s">
        <v>376</v>
      </c>
      <c r="W71" s="135" t="s">
        <v>90</v>
      </c>
      <c r="X71" s="138" t="s">
        <v>377</v>
      </c>
      <c r="Y71" s="139">
        <v>0.25</v>
      </c>
      <c r="Z71" s="139">
        <v>0.25</v>
      </c>
      <c r="AA71" s="139">
        <v>0.25</v>
      </c>
      <c r="AB71" s="139">
        <v>0.25</v>
      </c>
      <c r="AC71" s="193"/>
      <c r="AD71" s="35"/>
      <c r="AE71" s="35"/>
      <c r="AF71" s="35"/>
      <c r="AG71" s="35"/>
      <c r="AH71" s="35"/>
      <c r="AI71" s="35"/>
      <c r="AJ71" s="35"/>
      <c r="AK71" s="35"/>
      <c r="AL71" s="35"/>
      <c r="AM71" s="35"/>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row>
    <row r="72" spans="1:89" ht="28.5">
      <c r="A72" s="558" t="s">
        <v>60</v>
      </c>
      <c r="B72" s="558" t="s">
        <v>61</v>
      </c>
      <c r="C72" s="558" t="s">
        <v>62</v>
      </c>
      <c r="D72" s="558" t="s">
        <v>63</v>
      </c>
      <c r="E72" s="558" t="s">
        <v>64</v>
      </c>
      <c r="F72" s="558" t="s">
        <v>65</v>
      </c>
      <c r="G72" s="558" t="s">
        <v>66</v>
      </c>
      <c r="H72" s="558" t="s">
        <v>267</v>
      </c>
      <c r="I72" s="558" t="s">
        <v>118</v>
      </c>
      <c r="J72" s="558" t="s">
        <v>268</v>
      </c>
      <c r="K72" s="559" t="s">
        <v>378</v>
      </c>
      <c r="L72" s="559" t="s">
        <v>270</v>
      </c>
      <c r="M72" s="558" t="s">
        <v>379</v>
      </c>
      <c r="N72" s="559" t="s">
        <v>206</v>
      </c>
      <c r="O72" s="559" t="s">
        <v>272</v>
      </c>
      <c r="P72" s="559" t="s">
        <v>113</v>
      </c>
      <c r="Q72" s="1064"/>
      <c r="R72" s="559" t="s">
        <v>273</v>
      </c>
      <c r="S72" s="559" t="s">
        <v>114</v>
      </c>
      <c r="T72" s="560">
        <v>1</v>
      </c>
      <c r="U72" s="558" t="s">
        <v>380</v>
      </c>
      <c r="V72" s="558" t="s">
        <v>381</v>
      </c>
      <c r="W72" s="559" t="s">
        <v>80</v>
      </c>
      <c r="X72" s="116" t="s">
        <v>382</v>
      </c>
      <c r="Y72" s="137">
        <v>0</v>
      </c>
      <c r="Z72" s="137">
        <v>0.33</v>
      </c>
      <c r="AA72" s="137">
        <v>0.33</v>
      </c>
      <c r="AB72" s="137">
        <v>0.34</v>
      </c>
    </row>
    <row r="73" spans="1:89" ht="42.75">
      <c r="A73" s="558"/>
      <c r="B73" s="558"/>
      <c r="C73" s="558"/>
      <c r="D73" s="558"/>
      <c r="E73" s="558"/>
      <c r="F73" s="558"/>
      <c r="G73" s="558"/>
      <c r="H73" s="558"/>
      <c r="I73" s="558"/>
      <c r="J73" s="558"/>
      <c r="K73" s="559"/>
      <c r="L73" s="559"/>
      <c r="M73" s="558"/>
      <c r="N73" s="559"/>
      <c r="O73" s="559"/>
      <c r="P73" s="559"/>
      <c r="Q73" s="1064"/>
      <c r="R73" s="559"/>
      <c r="S73" s="559"/>
      <c r="T73" s="560"/>
      <c r="U73" s="558"/>
      <c r="V73" s="558"/>
      <c r="W73" s="559"/>
      <c r="X73" s="116" t="s">
        <v>383</v>
      </c>
      <c r="Y73" s="137"/>
      <c r="Z73" s="137"/>
      <c r="AA73" s="137"/>
      <c r="AB73" s="137"/>
    </row>
    <row r="74" spans="1:89">
      <c r="A74" s="558"/>
      <c r="B74" s="558"/>
      <c r="C74" s="558"/>
      <c r="D74" s="558"/>
      <c r="E74" s="558"/>
      <c r="F74" s="558"/>
      <c r="G74" s="558"/>
      <c r="H74" s="558"/>
      <c r="I74" s="558"/>
      <c r="J74" s="558"/>
      <c r="K74" s="559"/>
      <c r="L74" s="559"/>
      <c r="M74" s="558"/>
      <c r="N74" s="559"/>
      <c r="O74" s="559"/>
      <c r="P74" s="559"/>
      <c r="Q74" s="1064"/>
      <c r="R74" s="559"/>
      <c r="S74" s="559"/>
      <c r="T74" s="560"/>
      <c r="U74" s="558"/>
      <c r="V74" s="558"/>
      <c r="W74" s="559"/>
      <c r="X74" s="116" t="s">
        <v>384</v>
      </c>
      <c r="Y74" s="137"/>
      <c r="Z74" s="137"/>
      <c r="AA74" s="137"/>
      <c r="AB74" s="137"/>
    </row>
    <row r="75" spans="1:89" ht="71.25">
      <c r="A75" s="558"/>
      <c r="B75" s="558"/>
      <c r="C75" s="558"/>
      <c r="D75" s="558"/>
      <c r="E75" s="558"/>
      <c r="F75" s="558"/>
      <c r="G75" s="558"/>
      <c r="H75" s="558"/>
      <c r="I75" s="558"/>
      <c r="J75" s="558"/>
      <c r="K75" s="559"/>
      <c r="L75" s="559"/>
      <c r="M75" s="558"/>
      <c r="N75" s="559"/>
      <c r="O75" s="559"/>
      <c r="P75" s="559"/>
      <c r="Q75" s="1064"/>
      <c r="R75" s="559"/>
      <c r="S75" s="559"/>
      <c r="T75" s="560"/>
      <c r="U75" s="558"/>
      <c r="V75" s="558"/>
      <c r="W75" s="559"/>
      <c r="X75" s="116" t="s">
        <v>385</v>
      </c>
      <c r="Y75" s="137"/>
      <c r="Z75" s="137"/>
      <c r="AA75" s="137"/>
      <c r="AB75" s="137"/>
    </row>
    <row r="76" spans="1:89" ht="156.75">
      <c r="A76" s="108" t="s">
        <v>60</v>
      </c>
      <c r="B76" s="108" t="s">
        <v>61</v>
      </c>
      <c r="C76" s="108" t="s">
        <v>62</v>
      </c>
      <c r="D76" s="108" t="s">
        <v>63</v>
      </c>
      <c r="E76" s="108" t="s">
        <v>64</v>
      </c>
      <c r="F76" s="108" t="s">
        <v>65</v>
      </c>
      <c r="G76" s="108" t="s">
        <v>66</v>
      </c>
      <c r="H76" s="108" t="s">
        <v>267</v>
      </c>
      <c r="I76" s="108" t="s">
        <v>118</v>
      </c>
      <c r="J76" s="108" t="s">
        <v>268</v>
      </c>
      <c r="K76" s="46" t="s">
        <v>378</v>
      </c>
      <c r="L76" s="46" t="s">
        <v>270</v>
      </c>
      <c r="M76" s="108" t="s">
        <v>386</v>
      </c>
      <c r="N76" s="46" t="s">
        <v>206</v>
      </c>
      <c r="O76" s="46" t="s">
        <v>272</v>
      </c>
      <c r="P76" s="46" t="s">
        <v>113</v>
      </c>
      <c r="Q76" s="143"/>
      <c r="R76" s="46" t="s">
        <v>273</v>
      </c>
      <c r="S76" s="46" t="s">
        <v>114</v>
      </c>
      <c r="T76" s="46">
        <v>20</v>
      </c>
      <c r="U76" s="108" t="s">
        <v>387</v>
      </c>
      <c r="V76" s="108" t="s">
        <v>388</v>
      </c>
      <c r="W76" s="46" t="s">
        <v>389</v>
      </c>
      <c r="X76" s="116" t="s">
        <v>390</v>
      </c>
      <c r="Y76" s="137">
        <v>0</v>
      </c>
      <c r="Z76" s="137">
        <v>0.3</v>
      </c>
      <c r="AA76" s="137">
        <v>0.4</v>
      </c>
      <c r="AB76" s="137">
        <v>0.3</v>
      </c>
    </row>
    <row r="77" spans="1:89" ht="156.75">
      <c r="A77" s="108" t="s">
        <v>60</v>
      </c>
      <c r="B77" s="108" t="s">
        <v>61</v>
      </c>
      <c r="C77" s="108" t="s">
        <v>62</v>
      </c>
      <c r="D77" s="108" t="s">
        <v>63</v>
      </c>
      <c r="E77" s="108" t="s">
        <v>64</v>
      </c>
      <c r="F77" s="108" t="s">
        <v>65</v>
      </c>
      <c r="G77" s="108" t="s">
        <v>66</v>
      </c>
      <c r="H77" s="108" t="s">
        <v>267</v>
      </c>
      <c r="I77" s="108" t="s">
        <v>118</v>
      </c>
      <c r="J77" s="108" t="s">
        <v>268</v>
      </c>
      <c r="K77" s="46" t="s">
        <v>378</v>
      </c>
      <c r="L77" s="46" t="s">
        <v>270</v>
      </c>
      <c r="M77" s="108" t="s">
        <v>391</v>
      </c>
      <c r="N77" s="46" t="s">
        <v>206</v>
      </c>
      <c r="O77" s="46" t="s">
        <v>272</v>
      </c>
      <c r="P77" s="46" t="s">
        <v>113</v>
      </c>
      <c r="Q77" s="143"/>
      <c r="R77" s="46" t="s">
        <v>273</v>
      </c>
      <c r="S77" s="46" t="s">
        <v>114</v>
      </c>
      <c r="T77" s="46">
        <v>6</v>
      </c>
      <c r="U77" s="108" t="s">
        <v>392</v>
      </c>
      <c r="V77" s="108" t="s">
        <v>393</v>
      </c>
      <c r="W77" s="46" t="s">
        <v>389</v>
      </c>
      <c r="X77" s="116" t="s">
        <v>394</v>
      </c>
      <c r="Y77" s="137">
        <v>0</v>
      </c>
      <c r="Z77" s="137">
        <v>0.33</v>
      </c>
      <c r="AA77" s="137">
        <v>0.33</v>
      </c>
      <c r="AB77" s="137">
        <v>0.34</v>
      </c>
    </row>
    <row r="78" spans="1:89" ht="156.75">
      <c r="A78" s="108" t="s">
        <v>60</v>
      </c>
      <c r="B78" s="108" t="s">
        <v>61</v>
      </c>
      <c r="C78" s="108" t="s">
        <v>62</v>
      </c>
      <c r="D78" s="108" t="s">
        <v>63</v>
      </c>
      <c r="E78" s="108" t="s">
        <v>64</v>
      </c>
      <c r="F78" s="108" t="s">
        <v>65</v>
      </c>
      <c r="G78" s="108" t="s">
        <v>66</v>
      </c>
      <c r="H78" s="108" t="s">
        <v>267</v>
      </c>
      <c r="I78" s="108" t="s">
        <v>118</v>
      </c>
      <c r="J78" s="108" t="s">
        <v>268</v>
      </c>
      <c r="K78" s="46" t="s">
        <v>378</v>
      </c>
      <c r="L78" s="46" t="s">
        <v>270</v>
      </c>
      <c r="M78" s="108" t="s">
        <v>395</v>
      </c>
      <c r="N78" s="46" t="s">
        <v>206</v>
      </c>
      <c r="O78" s="46" t="s">
        <v>272</v>
      </c>
      <c r="P78" s="46" t="s">
        <v>113</v>
      </c>
      <c r="Q78" s="143"/>
      <c r="R78" s="46" t="s">
        <v>273</v>
      </c>
      <c r="S78" s="46" t="s">
        <v>114</v>
      </c>
      <c r="T78" s="46">
        <v>21</v>
      </c>
      <c r="U78" s="108" t="s">
        <v>396</v>
      </c>
      <c r="V78" s="108" t="s">
        <v>397</v>
      </c>
      <c r="W78" s="46" t="s">
        <v>389</v>
      </c>
      <c r="X78" s="116" t="s">
        <v>398</v>
      </c>
      <c r="Y78" s="137">
        <v>0.14000000000000001</v>
      </c>
      <c r="Z78" s="137">
        <v>0.38</v>
      </c>
      <c r="AA78" s="137">
        <v>0.38</v>
      </c>
      <c r="AB78" s="137">
        <v>0.1</v>
      </c>
    </row>
    <row r="79" spans="1:89" ht="156.75">
      <c r="A79" s="108" t="s">
        <v>60</v>
      </c>
      <c r="B79" s="108" t="s">
        <v>61</v>
      </c>
      <c r="C79" s="108" t="s">
        <v>62</v>
      </c>
      <c r="D79" s="108" t="s">
        <v>63</v>
      </c>
      <c r="E79" s="108" t="s">
        <v>64</v>
      </c>
      <c r="F79" s="108" t="s">
        <v>65</v>
      </c>
      <c r="G79" s="108" t="s">
        <v>66</v>
      </c>
      <c r="H79" s="108" t="s">
        <v>267</v>
      </c>
      <c r="I79" s="108" t="s">
        <v>118</v>
      </c>
      <c r="J79" s="108" t="s">
        <v>268</v>
      </c>
      <c r="K79" s="46" t="s">
        <v>378</v>
      </c>
      <c r="L79" s="46" t="s">
        <v>270</v>
      </c>
      <c r="M79" s="108" t="s">
        <v>399</v>
      </c>
      <c r="N79" s="46" t="s">
        <v>206</v>
      </c>
      <c r="O79" s="46" t="s">
        <v>272</v>
      </c>
      <c r="P79" s="46" t="s">
        <v>113</v>
      </c>
      <c r="Q79" s="143"/>
      <c r="R79" s="46" t="s">
        <v>273</v>
      </c>
      <c r="S79" s="46" t="s">
        <v>114</v>
      </c>
      <c r="T79" s="46">
        <v>12</v>
      </c>
      <c r="U79" s="108" t="s">
        <v>400</v>
      </c>
      <c r="V79" s="108" t="s">
        <v>401</v>
      </c>
      <c r="W79" s="46" t="s">
        <v>389</v>
      </c>
      <c r="X79" s="116" t="s">
        <v>402</v>
      </c>
      <c r="Y79" s="137">
        <v>0</v>
      </c>
      <c r="Z79" s="137">
        <v>0.33</v>
      </c>
      <c r="AA79" s="137">
        <v>0.33</v>
      </c>
      <c r="AB79" s="137">
        <v>0.34</v>
      </c>
    </row>
    <row r="80" spans="1:89" ht="156.75">
      <c r="A80" s="108" t="s">
        <v>60</v>
      </c>
      <c r="B80" s="108" t="s">
        <v>61</v>
      </c>
      <c r="C80" s="108" t="s">
        <v>62</v>
      </c>
      <c r="D80" s="108" t="s">
        <v>63</v>
      </c>
      <c r="E80" s="108" t="s">
        <v>64</v>
      </c>
      <c r="F80" s="108" t="s">
        <v>65</v>
      </c>
      <c r="G80" s="108" t="s">
        <v>66</v>
      </c>
      <c r="H80" s="108" t="s">
        <v>267</v>
      </c>
      <c r="I80" s="108" t="s">
        <v>118</v>
      </c>
      <c r="J80" s="108" t="s">
        <v>268</v>
      </c>
      <c r="K80" s="46" t="s">
        <v>378</v>
      </c>
      <c r="L80" s="46" t="s">
        <v>270</v>
      </c>
      <c r="M80" s="108" t="s">
        <v>403</v>
      </c>
      <c r="N80" s="46" t="s">
        <v>206</v>
      </c>
      <c r="O80" s="46" t="s">
        <v>272</v>
      </c>
      <c r="P80" s="46" t="s">
        <v>113</v>
      </c>
      <c r="Q80" s="143"/>
      <c r="R80" s="46" t="s">
        <v>273</v>
      </c>
      <c r="S80" s="46" t="s">
        <v>114</v>
      </c>
      <c r="T80" s="46">
        <v>1</v>
      </c>
      <c r="U80" s="108" t="s">
        <v>404</v>
      </c>
      <c r="V80" s="108" t="s">
        <v>404</v>
      </c>
      <c r="W80" s="46" t="s">
        <v>389</v>
      </c>
      <c r="X80" s="116" t="s">
        <v>405</v>
      </c>
      <c r="Y80" s="137">
        <v>0</v>
      </c>
      <c r="Z80" s="137">
        <v>0</v>
      </c>
      <c r="AA80" s="137">
        <v>0</v>
      </c>
      <c r="AB80" s="137">
        <v>1</v>
      </c>
    </row>
    <row r="81" spans="1:28" ht="228">
      <c r="A81" s="43" t="s">
        <v>60</v>
      </c>
      <c r="B81" s="43" t="s">
        <v>61</v>
      </c>
      <c r="C81" s="43" t="s">
        <v>62</v>
      </c>
      <c r="D81" s="43" t="s">
        <v>63</v>
      </c>
      <c r="E81" s="43" t="s">
        <v>64</v>
      </c>
      <c r="F81" s="43" t="s">
        <v>65</v>
      </c>
      <c r="G81" s="43" t="s">
        <v>66</v>
      </c>
      <c r="H81" s="43" t="s">
        <v>298</v>
      </c>
      <c r="I81" s="43" t="s">
        <v>299</v>
      </c>
      <c r="J81" s="43" t="s">
        <v>406</v>
      </c>
      <c r="K81" s="36" t="s">
        <v>407</v>
      </c>
      <c r="L81" s="36" t="s">
        <v>270</v>
      </c>
      <c r="M81" s="127" t="s">
        <v>408</v>
      </c>
      <c r="N81" s="36" t="s">
        <v>206</v>
      </c>
      <c r="O81" s="36" t="s">
        <v>272</v>
      </c>
      <c r="P81" s="36" t="s">
        <v>113</v>
      </c>
      <c r="Q81" s="144"/>
      <c r="R81" s="36" t="s">
        <v>273</v>
      </c>
      <c r="S81" s="36" t="s">
        <v>77</v>
      </c>
      <c r="T81" s="85">
        <v>1</v>
      </c>
      <c r="U81" s="46" t="s">
        <v>409</v>
      </c>
      <c r="V81" s="46" t="s">
        <v>410</v>
      </c>
      <c r="W81" s="46" t="s">
        <v>80</v>
      </c>
      <c r="X81" s="145" t="s">
        <v>411</v>
      </c>
      <c r="Y81" s="86">
        <v>0.25</v>
      </c>
      <c r="Z81" s="86">
        <v>0.25</v>
      </c>
      <c r="AA81" s="86">
        <v>0.25</v>
      </c>
      <c r="AB81" s="86">
        <v>0.25</v>
      </c>
    </row>
    <row r="82" spans="1:28" ht="228">
      <c r="A82" s="43" t="s">
        <v>60</v>
      </c>
      <c r="B82" s="43" t="s">
        <v>61</v>
      </c>
      <c r="C82" s="43" t="s">
        <v>62</v>
      </c>
      <c r="D82" s="43" t="s">
        <v>63</v>
      </c>
      <c r="E82" s="43" t="s">
        <v>64</v>
      </c>
      <c r="F82" s="43" t="s">
        <v>65</v>
      </c>
      <c r="G82" s="43" t="s">
        <v>66</v>
      </c>
      <c r="H82" s="43" t="s">
        <v>298</v>
      </c>
      <c r="I82" s="43" t="s">
        <v>299</v>
      </c>
      <c r="J82" s="43" t="s">
        <v>406</v>
      </c>
      <c r="K82" s="36" t="s">
        <v>407</v>
      </c>
      <c r="L82" s="36" t="s">
        <v>270</v>
      </c>
      <c r="M82" s="127" t="s">
        <v>412</v>
      </c>
      <c r="N82" s="36" t="s">
        <v>206</v>
      </c>
      <c r="O82" s="36" t="s">
        <v>272</v>
      </c>
      <c r="P82" s="36" t="s">
        <v>113</v>
      </c>
      <c r="Q82" s="144"/>
      <c r="R82" s="36" t="s">
        <v>273</v>
      </c>
      <c r="S82" s="36" t="s">
        <v>77</v>
      </c>
      <c r="T82" s="85">
        <v>1</v>
      </c>
      <c r="U82" s="46" t="s">
        <v>409</v>
      </c>
      <c r="V82" s="46" t="s">
        <v>413</v>
      </c>
      <c r="W82" s="46" t="s">
        <v>80</v>
      </c>
      <c r="X82" s="145" t="s">
        <v>414</v>
      </c>
      <c r="Y82" s="86">
        <v>0.25</v>
      </c>
      <c r="Z82" s="86">
        <v>0.25</v>
      </c>
      <c r="AA82" s="86">
        <v>0.25</v>
      </c>
      <c r="AB82" s="86">
        <v>0.25</v>
      </c>
    </row>
    <row r="83" spans="1:28" ht="228">
      <c r="A83" s="43" t="s">
        <v>60</v>
      </c>
      <c r="B83" s="43" t="s">
        <v>61</v>
      </c>
      <c r="C83" s="43" t="s">
        <v>62</v>
      </c>
      <c r="D83" s="43" t="s">
        <v>63</v>
      </c>
      <c r="E83" s="43" t="s">
        <v>64</v>
      </c>
      <c r="F83" s="43" t="s">
        <v>65</v>
      </c>
      <c r="G83" s="43" t="s">
        <v>66</v>
      </c>
      <c r="H83" s="43" t="s">
        <v>298</v>
      </c>
      <c r="I83" s="43" t="s">
        <v>299</v>
      </c>
      <c r="J83" s="43" t="s">
        <v>406</v>
      </c>
      <c r="K83" s="36" t="s">
        <v>407</v>
      </c>
      <c r="L83" s="36" t="s">
        <v>270</v>
      </c>
      <c r="M83" s="46" t="s">
        <v>415</v>
      </c>
      <c r="N83" s="36" t="s">
        <v>206</v>
      </c>
      <c r="O83" s="36" t="s">
        <v>272</v>
      </c>
      <c r="P83" s="36" t="s">
        <v>113</v>
      </c>
      <c r="Q83" s="144"/>
      <c r="R83" s="36" t="s">
        <v>273</v>
      </c>
      <c r="S83" s="36" t="s">
        <v>77</v>
      </c>
      <c r="T83" s="85">
        <v>1</v>
      </c>
      <c r="U83" s="46" t="s">
        <v>416</v>
      </c>
      <c r="V83" s="46" t="s">
        <v>417</v>
      </c>
      <c r="W83" s="46" t="s">
        <v>80</v>
      </c>
      <c r="X83" s="145" t="s">
        <v>418</v>
      </c>
      <c r="Y83" s="86">
        <v>0.25</v>
      </c>
      <c r="Z83" s="86">
        <v>0.25</v>
      </c>
      <c r="AA83" s="86">
        <v>0.25</v>
      </c>
      <c r="AB83" s="86">
        <v>0.25</v>
      </c>
    </row>
    <row r="84" spans="1:28" ht="228">
      <c r="A84" s="43" t="s">
        <v>60</v>
      </c>
      <c r="B84" s="43" t="s">
        <v>61</v>
      </c>
      <c r="C84" s="43" t="s">
        <v>62</v>
      </c>
      <c r="D84" s="43" t="s">
        <v>63</v>
      </c>
      <c r="E84" s="43" t="s">
        <v>64</v>
      </c>
      <c r="F84" s="43" t="s">
        <v>65</v>
      </c>
      <c r="G84" s="43" t="s">
        <v>66</v>
      </c>
      <c r="H84" s="43" t="s">
        <v>298</v>
      </c>
      <c r="I84" s="43" t="s">
        <v>299</v>
      </c>
      <c r="J84" s="43" t="s">
        <v>406</v>
      </c>
      <c r="K84" s="36" t="s">
        <v>407</v>
      </c>
      <c r="L84" s="36" t="s">
        <v>270</v>
      </c>
      <c r="M84" s="46" t="s">
        <v>419</v>
      </c>
      <c r="N84" s="36" t="s">
        <v>206</v>
      </c>
      <c r="O84" s="36" t="s">
        <v>272</v>
      </c>
      <c r="P84" s="36" t="s">
        <v>113</v>
      </c>
      <c r="Q84" s="144"/>
      <c r="R84" s="36" t="s">
        <v>273</v>
      </c>
      <c r="S84" s="36" t="s">
        <v>77</v>
      </c>
      <c r="T84" s="85">
        <v>1</v>
      </c>
      <c r="U84" s="46" t="s">
        <v>420</v>
      </c>
      <c r="V84" s="46" t="s">
        <v>417</v>
      </c>
      <c r="W84" s="46" t="s">
        <v>80</v>
      </c>
      <c r="X84" s="145" t="s">
        <v>421</v>
      </c>
      <c r="Y84" s="86">
        <v>0.25</v>
      </c>
      <c r="Z84" s="86">
        <v>0.25</v>
      </c>
      <c r="AA84" s="86">
        <v>0.25</v>
      </c>
      <c r="AB84" s="86">
        <v>0.25</v>
      </c>
    </row>
    <row r="85" spans="1:28" ht="228">
      <c r="A85" s="43" t="s">
        <v>60</v>
      </c>
      <c r="B85" s="43" t="s">
        <v>61</v>
      </c>
      <c r="C85" s="43" t="s">
        <v>62</v>
      </c>
      <c r="D85" s="43" t="s">
        <v>63</v>
      </c>
      <c r="E85" s="43" t="s">
        <v>64</v>
      </c>
      <c r="F85" s="43" t="s">
        <v>65</v>
      </c>
      <c r="G85" s="43" t="s">
        <v>66</v>
      </c>
      <c r="H85" s="43" t="s">
        <v>298</v>
      </c>
      <c r="I85" s="43" t="s">
        <v>299</v>
      </c>
      <c r="J85" s="43" t="s">
        <v>406</v>
      </c>
      <c r="K85" s="36" t="s">
        <v>407</v>
      </c>
      <c r="L85" s="36" t="s">
        <v>270</v>
      </c>
      <c r="M85" s="46" t="s">
        <v>422</v>
      </c>
      <c r="N85" s="36" t="s">
        <v>206</v>
      </c>
      <c r="O85" s="36" t="s">
        <v>272</v>
      </c>
      <c r="P85" s="36" t="s">
        <v>113</v>
      </c>
      <c r="Q85" s="146"/>
      <c r="R85" s="36" t="s">
        <v>273</v>
      </c>
      <c r="S85" s="36" t="s">
        <v>77</v>
      </c>
      <c r="T85" s="85">
        <v>1</v>
      </c>
      <c r="U85" s="46" t="s">
        <v>423</v>
      </c>
      <c r="V85" s="46" t="s">
        <v>417</v>
      </c>
      <c r="W85" s="46" t="s">
        <v>80</v>
      </c>
      <c r="X85" s="145" t="s">
        <v>424</v>
      </c>
      <c r="Y85" s="86">
        <v>0.25</v>
      </c>
      <c r="Z85" s="86">
        <v>0.25</v>
      </c>
      <c r="AA85" s="86">
        <v>0.25</v>
      </c>
      <c r="AB85" s="86">
        <v>0.25</v>
      </c>
    </row>
    <row r="86" spans="1:28" ht="228">
      <c r="A86" s="43" t="s">
        <v>60</v>
      </c>
      <c r="B86" s="43" t="s">
        <v>61</v>
      </c>
      <c r="C86" s="43" t="s">
        <v>62</v>
      </c>
      <c r="D86" s="43" t="s">
        <v>63</v>
      </c>
      <c r="E86" s="43" t="s">
        <v>64</v>
      </c>
      <c r="F86" s="43" t="s">
        <v>65</v>
      </c>
      <c r="G86" s="43" t="s">
        <v>66</v>
      </c>
      <c r="H86" s="43" t="s">
        <v>298</v>
      </c>
      <c r="I86" s="43" t="s">
        <v>299</v>
      </c>
      <c r="J86" s="43" t="s">
        <v>406</v>
      </c>
      <c r="K86" s="36" t="s">
        <v>407</v>
      </c>
      <c r="L86" s="36" t="s">
        <v>270</v>
      </c>
      <c r="M86" s="46" t="s">
        <v>425</v>
      </c>
      <c r="N86" s="36" t="s">
        <v>206</v>
      </c>
      <c r="O86" s="36" t="s">
        <v>272</v>
      </c>
      <c r="P86" s="36" t="s">
        <v>113</v>
      </c>
      <c r="Q86" s="144"/>
      <c r="R86" s="36" t="s">
        <v>273</v>
      </c>
      <c r="S86" s="36" t="s">
        <v>77</v>
      </c>
      <c r="T86" s="147">
        <v>2</v>
      </c>
      <c r="U86" s="46" t="s">
        <v>426</v>
      </c>
      <c r="V86" s="46" t="s">
        <v>427</v>
      </c>
      <c r="W86" s="46" t="s">
        <v>90</v>
      </c>
      <c r="X86" s="145" t="s">
        <v>428</v>
      </c>
      <c r="Y86" s="86">
        <v>0</v>
      </c>
      <c r="Z86" s="86">
        <v>0.5</v>
      </c>
      <c r="AA86" s="86"/>
      <c r="AB86" s="86">
        <v>0.5</v>
      </c>
    </row>
    <row r="87" spans="1:28" ht="228">
      <c r="A87" s="43" t="s">
        <v>60</v>
      </c>
      <c r="B87" s="43" t="s">
        <v>61</v>
      </c>
      <c r="C87" s="43" t="s">
        <v>62</v>
      </c>
      <c r="D87" s="43" t="s">
        <v>63</v>
      </c>
      <c r="E87" s="43" t="s">
        <v>64</v>
      </c>
      <c r="F87" s="43" t="s">
        <v>65</v>
      </c>
      <c r="G87" s="43" t="s">
        <v>66</v>
      </c>
      <c r="H87" s="43" t="s">
        <v>298</v>
      </c>
      <c r="I87" s="43" t="s">
        <v>299</v>
      </c>
      <c r="J87" s="43" t="s">
        <v>406</v>
      </c>
      <c r="K87" s="36" t="s">
        <v>407</v>
      </c>
      <c r="L87" s="36" t="s">
        <v>270</v>
      </c>
      <c r="M87" s="46" t="s">
        <v>429</v>
      </c>
      <c r="N87" s="36" t="s">
        <v>206</v>
      </c>
      <c r="O87" s="36" t="s">
        <v>272</v>
      </c>
      <c r="P87" s="36" t="s">
        <v>113</v>
      </c>
      <c r="Q87" s="144"/>
      <c r="R87" s="36" t="s">
        <v>273</v>
      </c>
      <c r="S87" s="36" t="s">
        <v>77</v>
      </c>
      <c r="T87" s="147">
        <v>6</v>
      </c>
      <c r="U87" s="46" t="s">
        <v>430</v>
      </c>
      <c r="V87" s="46" t="s">
        <v>431</v>
      </c>
      <c r="W87" s="46" t="s">
        <v>90</v>
      </c>
      <c r="X87" s="145" t="s">
        <v>432</v>
      </c>
      <c r="Y87" s="86">
        <v>0</v>
      </c>
      <c r="Z87" s="86">
        <v>0</v>
      </c>
      <c r="AA87" s="86">
        <v>0.5</v>
      </c>
      <c r="AB87" s="86">
        <v>0.5</v>
      </c>
    </row>
    <row r="88" spans="1:28" ht="228">
      <c r="A88" s="43" t="s">
        <v>60</v>
      </c>
      <c r="B88" s="43" t="s">
        <v>61</v>
      </c>
      <c r="C88" s="43" t="s">
        <v>62</v>
      </c>
      <c r="D88" s="43" t="s">
        <v>63</v>
      </c>
      <c r="E88" s="43" t="s">
        <v>64</v>
      </c>
      <c r="F88" s="43" t="s">
        <v>65</v>
      </c>
      <c r="G88" s="43" t="s">
        <v>66</v>
      </c>
      <c r="H88" s="43" t="s">
        <v>298</v>
      </c>
      <c r="I88" s="43" t="s">
        <v>299</v>
      </c>
      <c r="J88" s="43" t="s">
        <v>406</v>
      </c>
      <c r="K88" s="36" t="s">
        <v>407</v>
      </c>
      <c r="L88" s="36" t="s">
        <v>270</v>
      </c>
      <c r="M88" s="46" t="s">
        <v>433</v>
      </c>
      <c r="N88" s="36" t="s">
        <v>206</v>
      </c>
      <c r="O88" s="36" t="s">
        <v>272</v>
      </c>
      <c r="P88" s="36" t="s">
        <v>113</v>
      </c>
      <c r="Q88" s="144"/>
      <c r="R88" s="36" t="s">
        <v>273</v>
      </c>
      <c r="S88" s="36" t="s">
        <v>77</v>
      </c>
      <c r="T88" s="85">
        <v>1</v>
      </c>
      <c r="U88" s="46" t="s">
        <v>434</v>
      </c>
      <c r="V88" s="46" t="s">
        <v>435</v>
      </c>
      <c r="W88" s="46" t="s">
        <v>80</v>
      </c>
      <c r="X88" s="145" t="s">
        <v>436</v>
      </c>
      <c r="Y88" s="86">
        <v>0</v>
      </c>
      <c r="Z88" s="86">
        <v>0.33</v>
      </c>
      <c r="AA88" s="86">
        <v>0.33</v>
      </c>
      <c r="AB88" s="86">
        <v>0.34</v>
      </c>
    </row>
    <row r="89" spans="1:28" ht="225">
      <c r="A89" s="43" t="s">
        <v>60</v>
      </c>
      <c r="B89" s="43" t="s">
        <v>61</v>
      </c>
      <c r="C89" s="43" t="s">
        <v>62</v>
      </c>
      <c r="D89" s="43" t="s">
        <v>63</v>
      </c>
      <c r="E89" s="43" t="s">
        <v>64</v>
      </c>
      <c r="F89" s="43" t="s">
        <v>65</v>
      </c>
      <c r="G89" s="43" t="s">
        <v>66</v>
      </c>
      <c r="H89" s="43" t="s">
        <v>67</v>
      </c>
      <c r="I89" s="43" t="s">
        <v>68</v>
      </c>
      <c r="J89" s="43" t="s">
        <v>437</v>
      </c>
      <c r="K89" s="36" t="s">
        <v>438</v>
      </c>
      <c r="L89" s="36" t="s">
        <v>234</v>
      </c>
      <c r="M89" s="36" t="s">
        <v>439</v>
      </c>
      <c r="N89" s="36" t="s">
        <v>440</v>
      </c>
      <c r="O89" s="36" t="s">
        <v>441</v>
      </c>
      <c r="P89" s="36" t="s">
        <v>113</v>
      </c>
      <c r="Q89" s="129"/>
      <c r="R89" s="36" t="s">
        <v>238</v>
      </c>
      <c r="S89" s="36" t="s">
        <v>114</v>
      </c>
      <c r="T89" s="104">
        <v>42</v>
      </c>
      <c r="U89" s="103" t="s">
        <v>442</v>
      </c>
      <c r="V89" s="103" t="s">
        <v>443</v>
      </c>
      <c r="W89" s="36" t="s">
        <v>80</v>
      </c>
      <c r="X89" s="148" t="s">
        <v>444</v>
      </c>
      <c r="Y89" s="47">
        <f>9/42</f>
        <v>0.21428571428571427</v>
      </c>
      <c r="Z89" s="47">
        <v>0.21</v>
      </c>
      <c r="AA89" s="47">
        <f>11/42</f>
        <v>0.26190476190476192</v>
      </c>
      <c r="AB89" s="47">
        <f>13/42</f>
        <v>0.30952380952380953</v>
      </c>
    </row>
    <row r="90" spans="1:28" ht="165">
      <c r="A90" s="43" t="s">
        <v>60</v>
      </c>
      <c r="B90" s="43" t="s">
        <v>61</v>
      </c>
      <c r="C90" s="43" t="s">
        <v>62</v>
      </c>
      <c r="D90" s="43" t="s">
        <v>63</v>
      </c>
      <c r="E90" s="43" t="s">
        <v>64</v>
      </c>
      <c r="F90" s="43" t="s">
        <v>65</v>
      </c>
      <c r="G90" s="43" t="s">
        <v>66</v>
      </c>
      <c r="H90" s="43" t="s">
        <v>67</v>
      </c>
      <c r="I90" s="43" t="s">
        <v>68</v>
      </c>
      <c r="J90" s="43" t="s">
        <v>437</v>
      </c>
      <c r="K90" s="36" t="s">
        <v>438</v>
      </c>
      <c r="L90" s="36" t="s">
        <v>234</v>
      </c>
      <c r="M90" s="36" t="s">
        <v>445</v>
      </c>
      <c r="N90" s="36" t="s">
        <v>440</v>
      </c>
      <c r="O90" s="36" t="s">
        <v>441</v>
      </c>
      <c r="P90" s="36" t="s">
        <v>113</v>
      </c>
      <c r="Q90" s="129"/>
      <c r="R90" s="36" t="s">
        <v>238</v>
      </c>
      <c r="S90" s="36" t="s">
        <v>114</v>
      </c>
      <c r="T90" s="37">
        <v>3</v>
      </c>
      <c r="U90" s="36" t="s">
        <v>446</v>
      </c>
      <c r="V90" s="36" t="s">
        <v>443</v>
      </c>
      <c r="W90" s="36" t="s">
        <v>80</v>
      </c>
      <c r="X90" s="149" t="s">
        <v>447</v>
      </c>
      <c r="Y90" s="86">
        <v>0.2</v>
      </c>
      <c r="Z90" s="86">
        <v>0</v>
      </c>
      <c r="AA90" s="86">
        <v>0.4</v>
      </c>
      <c r="AB90" s="86">
        <v>0.4</v>
      </c>
    </row>
    <row r="91" spans="1:28" ht="165">
      <c r="A91" s="43" t="s">
        <v>60</v>
      </c>
      <c r="B91" s="43" t="s">
        <v>61</v>
      </c>
      <c r="C91" s="43" t="s">
        <v>62</v>
      </c>
      <c r="D91" s="43" t="s">
        <v>63</v>
      </c>
      <c r="E91" s="43" t="s">
        <v>64</v>
      </c>
      <c r="F91" s="43" t="s">
        <v>65</v>
      </c>
      <c r="G91" s="43" t="s">
        <v>66</v>
      </c>
      <c r="H91" s="43" t="s">
        <v>67</v>
      </c>
      <c r="I91" s="43" t="s">
        <v>68</v>
      </c>
      <c r="J91" s="43" t="s">
        <v>437</v>
      </c>
      <c r="K91" s="36" t="s">
        <v>438</v>
      </c>
      <c r="L91" s="36" t="s">
        <v>234</v>
      </c>
      <c r="M91" s="36" t="s">
        <v>448</v>
      </c>
      <c r="N91" s="36" t="s">
        <v>440</v>
      </c>
      <c r="O91" s="36" t="s">
        <v>441</v>
      </c>
      <c r="P91" s="36" t="s">
        <v>113</v>
      </c>
      <c r="Q91" s="129"/>
      <c r="R91" s="36" t="s">
        <v>238</v>
      </c>
      <c r="S91" s="36" t="s">
        <v>114</v>
      </c>
      <c r="T91" s="104">
        <v>3</v>
      </c>
      <c r="U91" s="103" t="s">
        <v>449</v>
      </c>
      <c r="V91" s="103" t="s">
        <v>443</v>
      </c>
      <c r="W91" s="36" t="s">
        <v>80</v>
      </c>
      <c r="X91" s="149" t="s">
        <v>447</v>
      </c>
      <c r="Y91" s="86">
        <v>0.2</v>
      </c>
      <c r="Z91" s="86">
        <v>0</v>
      </c>
      <c r="AA91" s="86">
        <v>0.4</v>
      </c>
      <c r="AB91" s="86">
        <v>0.4</v>
      </c>
    </row>
    <row r="92" spans="1:28" ht="213.75">
      <c r="A92" s="43" t="s">
        <v>60</v>
      </c>
      <c r="B92" s="43" t="s">
        <v>61</v>
      </c>
      <c r="C92" s="43" t="s">
        <v>62</v>
      </c>
      <c r="D92" s="43" t="s">
        <v>63</v>
      </c>
      <c r="E92" s="43" t="s">
        <v>64</v>
      </c>
      <c r="F92" s="43" t="s">
        <v>65</v>
      </c>
      <c r="G92" s="43" t="s">
        <v>66</v>
      </c>
      <c r="H92" s="43" t="s">
        <v>67</v>
      </c>
      <c r="I92" s="43" t="s">
        <v>68</v>
      </c>
      <c r="J92" s="43" t="s">
        <v>437</v>
      </c>
      <c r="K92" s="36" t="s">
        <v>438</v>
      </c>
      <c r="L92" s="36" t="s">
        <v>234</v>
      </c>
      <c r="M92" s="36" t="s">
        <v>450</v>
      </c>
      <c r="N92" s="36" t="s">
        <v>440</v>
      </c>
      <c r="O92" s="36" t="s">
        <v>441</v>
      </c>
      <c r="P92" s="36" t="s">
        <v>113</v>
      </c>
      <c r="Q92" s="129"/>
      <c r="R92" s="36" t="s">
        <v>238</v>
      </c>
      <c r="S92" s="36" t="s">
        <v>114</v>
      </c>
      <c r="T92" s="150">
        <v>43</v>
      </c>
      <c r="U92" s="103" t="s">
        <v>451</v>
      </c>
      <c r="V92" s="103" t="s">
        <v>443</v>
      </c>
      <c r="W92" s="36" t="s">
        <v>80</v>
      </c>
      <c r="X92" s="39" t="s">
        <v>452</v>
      </c>
      <c r="Y92" s="47">
        <f>7/43</f>
        <v>0.16279069767441862</v>
      </c>
      <c r="Z92" s="47">
        <f>15/43</f>
        <v>0.34883720930232559</v>
      </c>
      <c r="AA92" s="47">
        <f>7/43</f>
        <v>0.16279069767441862</v>
      </c>
      <c r="AB92" s="47">
        <f>14/43</f>
        <v>0.32558139534883723</v>
      </c>
    </row>
    <row r="93" spans="1:28" ht="213.75">
      <c r="A93" s="43" t="s">
        <v>60</v>
      </c>
      <c r="B93" s="43" t="s">
        <v>61</v>
      </c>
      <c r="C93" s="43" t="s">
        <v>62</v>
      </c>
      <c r="D93" s="43" t="s">
        <v>63</v>
      </c>
      <c r="E93" s="43" t="s">
        <v>64</v>
      </c>
      <c r="F93" s="43" t="s">
        <v>65</v>
      </c>
      <c r="G93" s="43" t="s">
        <v>66</v>
      </c>
      <c r="H93" s="43" t="s">
        <v>67</v>
      </c>
      <c r="I93" s="43" t="s">
        <v>68</v>
      </c>
      <c r="J93" s="43" t="s">
        <v>437</v>
      </c>
      <c r="K93" s="36" t="s">
        <v>438</v>
      </c>
      <c r="L93" s="36" t="s">
        <v>234</v>
      </c>
      <c r="M93" s="36" t="s">
        <v>453</v>
      </c>
      <c r="N93" s="36" t="s">
        <v>440</v>
      </c>
      <c r="O93" s="36" t="s">
        <v>441</v>
      </c>
      <c r="P93" s="36" t="s">
        <v>113</v>
      </c>
      <c r="Q93" s="129"/>
      <c r="R93" s="36" t="s">
        <v>238</v>
      </c>
      <c r="S93" s="36" t="s">
        <v>114</v>
      </c>
      <c r="T93" s="150">
        <v>30</v>
      </c>
      <c r="U93" s="103" t="s">
        <v>454</v>
      </c>
      <c r="V93" s="103" t="s">
        <v>443</v>
      </c>
      <c r="W93" s="36" t="s">
        <v>80</v>
      </c>
      <c r="X93" s="39" t="s">
        <v>455</v>
      </c>
      <c r="Y93" s="47">
        <f>6/30</f>
        <v>0.2</v>
      </c>
      <c r="Z93" s="47">
        <f>8/30</f>
        <v>0.26666666666666666</v>
      </c>
      <c r="AA93" s="47">
        <f>10/30</f>
        <v>0.33333333333333331</v>
      </c>
      <c r="AB93" s="47">
        <f>6/30</f>
        <v>0.2</v>
      </c>
    </row>
    <row r="94" spans="1:28" ht="180">
      <c r="A94" s="39" t="s">
        <v>60</v>
      </c>
      <c r="B94" s="39" t="s">
        <v>61</v>
      </c>
      <c r="C94" s="39" t="s">
        <v>62</v>
      </c>
      <c r="D94" s="39" t="s">
        <v>63</v>
      </c>
      <c r="E94" s="39" t="s">
        <v>64</v>
      </c>
      <c r="F94" s="39" t="s">
        <v>65</v>
      </c>
      <c r="G94" s="39" t="s">
        <v>66</v>
      </c>
      <c r="H94" s="39" t="s">
        <v>67</v>
      </c>
      <c r="I94" s="39" t="s">
        <v>68</v>
      </c>
      <c r="J94" s="39" t="s">
        <v>437</v>
      </c>
      <c r="K94" s="39" t="s">
        <v>438</v>
      </c>
      <c r="L94" s="39" t="s">
        <v>234</v>
      </c>
      <c r="M94" s="39" t="s">
        <v>456</v>
      </c>
      <c r="N94" s="39" t="s">
        <v>440</v>
      </c>
      <c r="O94" s="39" t="s">
        <v>441</v>
      </c>
      <c r="P94" s="39" t="s">
        <v>113</v>
      </c>
      <c r="Q94" s="151"/>
      <c r="R94" s="39" t="s">
        <v>238</v>
      </c>
      <c r="S94" s="36" t="s">
        <v>114</v>
      </c>
      <c r="T94" s="150">
        <v>92</v>
      </c>
      <c r="U94" s="39" t="s">
        <v>457</v>
      </c>
      <c r="V94" s="149" t="s">
        <v>443</v>
      </c>
      <c r="W94" s="39" t="s">
        <v>80</v>
      </c>
      <c r="X94" s="149" t="s">
        <v>458</v>
      </c>
      <c r="Y94" s="152">
        <f>22/92</f>
        <v>0.2391304347826087</v>
      </c>
      <c r="Z94" s="152">
        <f>23/92</f>
        <v>0.25</v>
      </c>
      <c r="AA94" s="152">
        <f>22/92</f>
        <v>0.2391304347826087</v>
      </c>
      <c r="AB94" s="152">
        <f>25/92</f>
        <v>0.27173913043478259</v>
      </c>
    </row>
    <row r="95" spans="1:28" ht="315">
      <c r="A95" s="39" t="s">
        <v>60</v>
      </c>
      <c r="B95" s="39" t="s">
        <v>61</v>
      </c>
      <c r="C95" s="39" t="s">
        <v>62</v>
      </c>
      <c r="D95" s="39" t="s">
        <v>63</v>
      </c>
      <c r="E95" s="39" t="s">
        <v>64</v>
      </c>
      <c r="F95" s="39" t="s">
        <v>65</v>
      </c>
      <c r="G95" s="39" t="s">
        <v>66</v>
      </c>
      <c r="H95" s="39" t="s">
        <v>67</v>
      </c>
      <c r="I95" s="39" t="s">
        <v>68</v>
      </c>
      <c r="J95" s="39" t="s">
        <v>437</v>
      </c>
      <c r="K95" s="39" t="s">
        <v>438</v>
      </c>
      <c r="L95" s="39" t="s">
        <v>234</v>
      </c>
      <c r="M95" s="148" t="s">
        <v>459</v>
      </c>
      <c r="N95" s="39" t="s">
        <v>440</v>
      </c>
      <c r="O95" s="39" t="s">
        <v>441</v>
      </c>
      <c r="P95" s="39" t="s">
        <v>113</v>
      </c>
      <c r="Q95" s="151"/>
      <c r="R95" s="39" t="s">
        <v>238</v>
      </c>
      <c r="S95" s="36" t="s">
        <v>114</v>
      </c>
      <c r="T95" s="150">
        <v>12</v>
      </c>
      <c r="U95" s="103" t="s">
        <v>460</v>
      </c>
      <c r="V95" s="103" t="s">
        <v>443</v>
      </c>
      <c r="W95" s="39" t="s">
        <v>80</v>
      </c>
      <c r="X95" s="148" t="s">
        <v>461</v>
      </c>
      <c r="Y95" s="153">
        <v>0.25</v>
      </c>
      <c r="Z95" s="153">
        <v>0.25</v>
      </c>
      <c r="AA95" s="153">
        <v>0.25</v>
      </c>
      <c r="AB95" s="153">
        <v>0.25</v>
      </c>
    </row>
    <row r="96" spans="1:28" ht="114">
      <c r="A96" s="43" t="s">
        <v>60</v>
      </c>
      <c r="B96" s="43" t="s">
        <v>61</v>
      </c>
      <c r="C96" s="43" t="s">
        <v>62</v>
      </c>
      <c r="D96" s="43" t="s">
        <v>63</v>
      </c>
      <c r="E96" s="43" t="s">
        <v>64</v>
      </c>
      <c r="F96" s="43" t="s">
        <v>65</v>
      </c>
      <c r="G96" s="43" t="s">
        <v>66</v>
      </c>
      <c r="H96" s="43" t="s">
        <v>67</v>
      </c>
      <c r="I96" s="43" t="s">
        <v>68</v>
      </c>
      <c r="J96" s="43" t="s">
        <v>437</v>
      </c>
      <c r="K96" s="36" t="s">
        <v>462</v>
      </c>
      <c r="L96" s="36" t="s">
        <v>71</v>
      </c>
      <c r="M96" s="36" t="s">
        <v>463</v>
      </c>
      <c r="N96" s="36" t="s">
        <v>243</v>
      </c>
      <c r="O96" s="36" t="s">
        <v>464</v>
      </c>
      <c r="P96" s="36" t="s">
        <v>75</v>
      </c>
      <c r="Q96" s="45"/>
      <c r="R96" s="36" t="s">
        <v>76</v>
      </c>
      <c r="S96" s="36" t="s">
        <v>114</v>
      </c>
      <c r="T96" s="37">
        <v>2</v>
      </c>
      <c r="U96" s="39" t="s">
        <v>465</v>
      </c>
      <c r="V96" s="39" t="s">
        <v>466</v>
      </c>
      <c r="W96" s="36" t="s">
        <v>80</v>
      </c>
      <c r="X96" s="39" t="s">
        <v>467</v>
      </c>
      <c r="Y96" s="86">
        <v>0</v>
      </c>
      <c r="Z96" s="86">
        <v>0.5</v>
      </c>
      <c r="AA96" s="86">
        <v>0</v>
      </c>
      <c r="AB96" s="86">
        <v>0.5</v>
      </c>
    </row>
    <row r="97" spans="1:28" ht="114">
      <c r="A97" s="131" t="s">
        <v>60</v>
      </c>
      <c r="B97" s="131" t="s">
        <v>61</v>
      </c>
      <c r="C97" s="131" t="s">
        <v>62</v>
      </c>
      <c r="D97" s="131" t="s">
        <v>63</v>
      </c>
      <c r="E97" s="154" t="s">
        <v>64</v>
      </c>
      <c r="F97" s="131" t="s">
        <v>65</v>
      </c>
      <c r="G97" s="131" t="s">
        <v>66</v>
      </c>
      <c r="H97" s="155" t="s">
        <v>67</v>
      </c>
      <c r="I97" s="155" t="s">
        <v>68</v>
      </c>
      <c r="J97" s="155" t="s">
        <v>437</v>
      </c>
      <c r="K97" s="103" t="s">
        <v>462</v>
      </c>
      <c r="L97" s="103" t="s">
        <v>71</v>
      </c>
      <c r="M97" s="156" t="s">
        <v>468</v>
      </c>
      <c r="N97" s="103" t="s">
        <v>243</v>
      </c>
      <c r="O97" s="103" t="s">
        <v>464</v>
      </c>
      <c r="P97" s="103" t="s">
        <v>75</v>
      </c>
      <c r="Q97" s="45"/>
      <c r="R97" s="103" t="s">
        <v>76</v>
      </c>
      <c r="S97" s="156" t="s">
        <v>114</v>
      </c>
      <c r="T97" s="157">
        <v>2</v>
      </c>
      <c r="U97" s="156" t="s">
        <v>469</v>
      </c>
      <c r="V97" s="156" t="s">
        <v>470</v>
      </c>
      <c r="W97" s="158" t="s">
        <v>80</v>
      </c>
      <c r="X97" s="156" t="s">
        <v>471</v>
      </c>
      <c r="Y97" s="86">
        <v>0</v>
      </c>
      <c r="Z97" s="86">
        <v>0.5</v>
      </c>
      <c r="AA97" s="86">
        <v>0</v>
      </c>
      <c r="AB97" s="86">
        <v>0.5</v>
      </c>
    </row>
    <row r="98" spans="1:28" ht="101.25">
      <c r="A98" s="159" t="s">
        <v>60</v>
      </c>
      <c r="B98" s="159" t="s">
        <v>61</v>
      </c>
      <c r="C98" s="159" t="s">
        <v>62</v>
      </c>
      <c r="D98" s="159" t="s">
        <v>63</v>
      </c>
      <c r="E98" s="159" t="s">
        <v>64</v>
      </c>
      <c r="F98" s="159" t="s">
        <v>65</v>
      </c>
      <c r="G98" s="159" t="s">
        <v>66</v>
      </c>
      <c r="H98" s="159" t="s">
        <v>67</v>
      </c>
      <c r="I98" s="159" t="s">
        <v>68</v>
      </c>
      <c r="J98" s="159" t="s">
        <v>437</v>
      </c>
      <c r="K98" s="160" t="s">
        <v>472</v>
      </c>
      <c r="L98" s="160" t="s">
        <v>234</v>
      </c>
      <c r="M98" s="161" t="s">
        <v>473</v>
      </c>
      <c r="N98" s="160" t="s">
        <v>243</v>
      </c>
      <c r="O98" s="160" t="s">
        <v>93</v>
      </c>
      <c r="P98" s="160" t="s">
        <v>75</v>
      </c>
      <c r="Q98" s="162"/>
      <c r="R98" s="163" t="s">
        <v>474</v>
      </c>
      <c r="S98" s="160" t="s">
        <v>475</v>
      </c>
      <c r="T98" s="164">
        <v>1</v>
      </c>
      <c r="U98" s="165" t="s">
        <v>476</v>
      </c>
      <c r="V98" s="165" t="s">
        <v>477</v>
      </c>
      <c r="W98" s="160" t="s">
        <v>80</v>
      </c>
      <c r="X98" s="165" t="s">
        <v>478</v>
      </c>
      <c r="Y98" s="166">
        <v>1</v>
      </c>
      <c r="Z98" s="167"/>
      <c r="AA98" s="167"/>
      <c r="AB98" s="167"/>
    </row>
    <row r="99" spans="1:28" ht="67.5">
      <c r="A99" s="159" t="s">
        <v>60</v>
      </c>
      <c r="B99" s="159" t="s">
        <v>61</v>
      </c>
      <c r="C99" s="159" t="s">
        <v>62</v>
      </c>
      <c r="D99" s="159" t="s">
        <v>63</v>
      </c>
      <c r="E99" s="159" t="s">
        <v>64</v>
      </c>
      <c r="F99" s="159" t="s">
        <v>65</v>
      </c>
      <c r="G99" s="159" t="s">
        <v>66</v>
      </c>
      <c r="H99" s="159" t="s">
        <v>67</v>
      </c>
      <c r="I99" s="159" t="s">
        <v>68</v>
      </c>
      <c r="J99" s="159" t="s">
        <v>437</v>
      </c>
      <c r="K99" s="163" t="s">
        <v>472</v>
      </c>
      <c r="L99" s="163" t="s">
        <v>234</v>
      </c>
      <c r="M99" s="160" t="s">
        <v>479</v>
      </c>
      <c r="N99" s="160" t="s">
        <v>243</v>
      </c>
      <c r="O99" s="160" t="s">
        <v>93</v>
      </c>
      <c r="P99" s="163" t="s">
        <v>75</v>
      </c>
      <c r="Q99" s="162"/>
      <c r="R99" s="163" t="s">
        <v>474</v>
      </c>
      <c r="S99" s="160" t="s">
        <v>475</v>
      </c>
      <c r="T99" s="168">
        <v>12</v>
      </c>
      <c r="U99" s="165" t="s">
        <v>480</v>
      </c>
      <c r="V99" s="160" t="s">
        <v>481</v>
      </c>
      <c r="W99" s="160" t="s">
        <v>90</v>
      </c>
      <c r="X99" s="165" t="s">
        <v>482</v>
      </c>
      <c r="Y99" s="166">
        <v>0.25</v>
      </c>
      <c r="Z99" s="166">
        <v>0.25</v>
      </c>
      <c r="AA99" s="166">
        <v>0.25</v>
      </c>
      <c r="AB99" s="166">
        <v>0.25</v>
      </c>
    </row>
    <row r="100" spans="1:28" ht="67.5">
      <c r="A100" s="159" t="s">
        <v>60</v>
      </c>
      <c r="B100" s="159" t="s">
        <v>61</v>
      </c>
      <c r="C100" s="159" t="s">
        <v>62</v>
      </c>
      <c r="D100" s="159" t="s">
        <v>63</v>
      </c>
      <c r="E100" s="159" t="s">
        <v>64</v>
      </c>
      <c r="F100" s="159" t="s">
        <v>65</v>
      </c>
      <c r="G100" s="159" t="s">
        <v>66</v>
      </c>
      <c r="H100" s="159" t="s">
        <v>67</v>
      </c>
      <c r="I100" s="159" t="s">
        <v>68</v>
      </c>
      <c r="J100" s="159" t="s">
        <v>437</v>
      </c>
      <c r="K100" s="160" t="s">
        <v>472</v>
      </c>
      <c r="L100" s="160" t="s">
        <v>234</v>
      </c>
      <c r="M100" s="160" t="s">
        <v>483</v>
      </c>
      <c r="N100" s="160" t="s">
        <v>243</v>
      </c>
      <c r="O100" s="160" t="s">
        <v>93</v>
      </c>
      <c r="P100" s="160" t="s">
        <v>75</v>
      </c>
      <c r="Q100" s="162"/>
      <c r="R100" s="163" t="s">
        <v>474</v>
      </c>
      <c r="S100" s="160" t="s">
        <v>484</v>
      </c>
      <c r="T100" s="168">
        <v>12</v>
      </c>
      <c r="U100" s="165" t="s">
        <v>485</v>
      </c>
      <c r="V100" s="160" t="s">
        <v>486</v>
      </c>
      <c r="W100" s="160" t="s">
        <v>90</v>
      </c>
      <c r="X100" s="165" t="s">
        <v>487</v>
      </c>
      <c r="Y100" s="166">
        <v>0.25</v>
      </c>
      <c r="Z100" s="166">
        <v>0.25</v>
      </c>
      <c r="AA100" s="166">
        <v>0.25</v>
      </c>
      <c r="AB100" s="166">
        <v>0.25</v>
      </c>
    </row>
    <row r="101" spans="1:28" ht="258.75">
      <c r="A101" s="159" t="s">
        <v>60</v>
      </c>
      <c r="B101" s="159" t="s">
        <v>61</v>
      </c>
      <c r="C101" s="159" t="s">
        <v>62</v>
      </c>
      <c r="D101" s="159" t="s">
        <v>63</v>
      </c>
      <c r="E101" s="159" t="s">
        <v>64</v>
      </c>
      <c r="F101" s="159" t="s">
        <v>65</v>
      </c>
      <c r="G101" s="159" t="s">
        <v>66</v>
      </c>
      <c r="H101" s="159" t="s">
        <v>67</v>
      </c>
      <c r="I101" s="159" t="s">
        <v>68</v>
      </c>
      <c r="J101" s="159" t="s">
        <v>437</v>
      </c>
      <c r="K101" s="160" t="s">
        <v>472</v>
      </c>
      <c r="L101" s="160" t="s">
        <v>234</v>
      </c>
      <c r="M101" s="160" t="s">
        <v>488</v>
      </c>
      <c r="N101" s="169" t="s">
        <v>243</v>
      </c>
      <c r="O101" s="160" t="s">
        <v>93</v>
      </c>
      <c r="P101" s="160" t="s">
        <v>75</v>
      </c>
      <c r="Q101" s="162"/>
      <c r="R101" s="163" t="s">
        <v>474</v>
      </c>
      <c r="S101" s="160" t="s">
        <v>489</v>
      </c>
      <c r="T101" s="168">
        <v>4</v>
      </c>
      <c r="U101" s="165" t="s">
        <v>490</v>
      </c>
      <c r="V101" s="160" t="s">
        <v>491</v>
      </c>
      <c r="W101" s="160" t="s">
        <v>90</v>
      </c>
      <c r="X101" s="165" t="s">
        <v>492</v>
      </c>
      <c r="Y101" s="166">
        <v>0.25</v>
      </c>
      <c r="Z101" s="166">
        <v>0.25</v>
      </c>
      <c r="AA101" s="166">
        <v>0.25</v>
      </c>
      <c r="AB101" s="166">
        <v>0.25</v>
      </c>
    </row>
    <row r="102" spans="1:28" ht="101.25">
      <c r="A102" s="159" t="s">
        <v>60</v>
      </c>
      <c r="B102" s="159" t="s">
        <v>61</v>
      </c>
      <c r="C102" s="159" t="s">
        <v>62</v>
      </c>
      <c r="D102" s="159" t="s">
        <v>63</v>
      </c>
      <c r="E102" s="159" t="s">
        <v>64</v>
      </c>
      <c r="F102" s="159" t="s">
        <v>65</v>
      </c>
      <c r="G102" s="170" t="s">
        <v>66</v>
      </c>
      <c r="H102" s="170" t="s">
        <v>67</v>
      </c>
      <c r="I102" s="170" t="s">
        <v>68</v>
      </c>
      <c r="J102" s="170" t="s">
        <v>69</v>
      </c>
      <c r="K102" s="160" t="s">
        <v>472</v>
      </c>
      <c r="L102" s="160" t="s">
        <v>234</v>
      </c>
      <c r="M102" s="160" t="s">
        <v>493</v>
      </c>
      <c r="N102" s="160" t="s">
        <v>243</v>
      </c>
      <c r="O102" s="160" t="s">
        <v>93</v>
      </c>
      <c r="P102" s="160" t="s">
        <v>75</v>
      </c>
      <c r="Q102" s="162"/>
      <c r="R102" s="163" t="s">
        <v>474</v>
      </c>
      <c r="S102" s="160" t="s">
        <v>494</v>
      </c>
      <c r="T102" s="168">
        <v>12</v>
      </c>
      <c r="U102" s="165" t="s">
        <v>495</v>
      </c>
      <c r="V102" s="165" t="s">
        <v>496</v>
      </c>
      <c r="W102" s="160" t="s">
        <v>90</v>
      </c>
      <c r="X102" s="165" t="s">
        <v>497</v>
      </c>
      <c r="Y102" s="166">
        <v>0.25</v>
      </c>
      <c r="Z102" s="166">
        <v>0.25</v>
      </c>
      <c r="AA102" s="166">
        <v>0.25</v>
      </c>
      <c r="AB102" s="166">
        <v>0.25</v>
      </c>
    </row>
    <row r="103" spans="1:28" ht="101.25">
      <c r="A103" s="159" t="s">
        <v>60</v>
      </c>
      <c r="B103" s="159" t="s">
        <v>61</v>
      </c>
      <c r="C103" s="159" t="s">
        <v>62</v>
      </c>
      <c r="D103" s="159" t="s">
        <v>63</v>
      </c>
      <c r="E103" s="159" t="s">
        <v>64</v>
      </c>
      <c r="F103" s="159" t="s">
        <v>65</v>
      </c>
      <c r="G103" s="170" t="s">
        <v>66</v>
      </c>
      <c r="H103" s="170" t="s">
        <v>67</v>
      </c>
      <c r="I103" s="170" t="s">
        <v>68</v>
      </c>
      <c r="J103" s="170" t="s">
        <v>69</v>
      </c>
      <c r="K103" s="160" t="s">
        <v>472</v>
      </c>
      <c r="L103" s="160" t="s">
        <v>234</v>
      </c>
      <c r="M103" s="160" t="s">
        <v>498</v>
      </c>
      <c r="N103" s="160" t="s">
        <v>243</v>
      </c>
      <c r="O103" s="160" t="s">
        <v>93</v>
      </c>
      <c r="P103" s="160" t="s">
        <v>237</v>
      </c>
      <c r="Q103" s="162"/>
      <c r="R103" s="163" t="s">
        <v>474</v>
      </c>
      <c r="S103" s="160" t="s">
        <v>499</v>
      </c>
      <c r="T103" s="168">
        <v>12</v>
      </c>
      <c r="U103" s="165" t="s">
        <v>500</v>
      </c>
      <c r="V103" s="165" t="s">
        <v>501</v>
      </c>
      <c r="W103" s="160" t="s">
        <v>90</v>
      </c>
      <c r="X103" s="165" t="s">
        <v>502</v>
      </c>
      <c r="Y103" s="166">
        <v>0.25</v>
      </c>
      <c r="Z103" s="166">
        <v>0.25</v>
      </c>
      <c r="AA103" s="166">
        <v>0.25</v>
      </c>
      <c r="AB103" s="166">
        <v>0.25</v>
      </c>
    </row>
    <row r="104" spans="1:28" ht="33.75">
      <c r="A104" s="159"/>
      <c r="B104" s="159"/>
      <c r="C104" s="159"/>
      <c r="D104" s="159"/>
      <c r="E104" s="159"/>
      <c r="F104" s="159"/>
      <c r="G104" s="170"/>
      <c r="H104" s="170"/>
      <c r="I104" s="170"/>
      <c r="J104" s="170"/>
      <c r="K104" s="160"/>
      <c r="L104" s="160"/>
      <c r="M104" s="160" t="s">
        <v>503</v>
      </c>
      <c r="N104" s="160"/>
      <c r="O104" s="160"/>
      <c r="P104" s="160"/>
      <c r="Q104" s="162"/>
      <c r="R104" s="163"/>
      <c r="S104" s="160" t="s">
        <v>489</v>
      </c>
      <c r="T104" s="168">
        <v>1</v>
      </c>
      <c r="U104" s="165" t="s">
        <v>504</v>
      </c>
      <c r="V104" s="165" t="s">
        <v>504</v>
      </c>
      <c r="W104" s="160" t="s">
        <v>90</v>
      </c>
      <c r="X104" s="165" t="s">
        <v>505</v>
      </c>
      <c r="Y104" s="166"/>
      <c r="Z104" s="166"/>
      <c r="AA104" s="166"/>
      <c r="AB104" s="166"/>
    </row>
    <row r="105" spans="1:28" ht="135">
      <c r="A105" s="170" t="s">
        <v>60</v>
      </c>
      <c r="B105" s="170" t="s">
        <v>61</v>
      </c>
      <c r="C105" s="170" t="s">
        <v>62</v>
      </c>
      <c r="D105" s="170" t="s">
        <v>63</v>
      </c>
      <c r="E105" s="170" t="s">
        <v>64</v>
      </c>
      <c r="F105" s="170" t="s">
        <v>65</v>
      </c>
      <c r="G105" s="170" t="s">
        <v>66</v>
      </c>
      <c r="H105" s="170" t="s">
        <v>67</v>
      </c>
      <c r="I105" s="170" t="s">
        <v>68</v>
      </c>
      <c r="J105" s="170" t="s">
        <v>69</v>
      </c>
      <c r="K105" s="160" t="s">
        <v>472</v>
      </c>
      <c r="L105" s="160" t="s">
        <v>234</v>
      </c>
      <c r="M105" s="163" t="s">
        <v>506</v>
      </c>
      <c r="N105" s="163" t="s">
        <v>73</v>
      </c>
      <c r="O105" s="163" t="s">
        <v>163</v>
      </c>
      <c r="P105" s="163" t="s">
        <v>237</v>
      </c>
      <c r="Q105" s="162"/>
      <c r="R105" s="163" t="s">
        <v>474</v>
      </c>
      <c r="S105" s="160" t="s">
        <v>507</v>
      </c>
      <c r="T105" s="163">
        <v>3</v>
      </c>
      <c r="U105" s="171" t="s">
        <v>508</v>
      </c>
      <c r="V105" s="163" t="s">
        <v>509</v>
      </c>
      <c r="W105" s="172" t="s">
        <v>80</v>
      </c>
      <c r="X105" s="173" t="s">
        <v>510</v>
      </c>
      <c r="Y105" s="174">
        <v>0</v>
      </c>
      <c r="Z105" s="174">
        <v>0.34</v>
      </c>
      <c r="AA105" s="174">
        <v>0.33</v>
      </c>
      <c r="AB105" s="174">
        <v>0.33</v>
      </c>
    </row>
    <row r="106" spans="1:28" ht="123.75">
      <c r="A106" s="170" t="s">
        <v>60</v>
      </c>
      <c r="B106" s="170" t="s">
        <v>61</v>
      </c>
      <c r="C106" s="170" t="s">
        <v>62</v>
      </c>
      <c r="D106" s="170" t="s">
        <v>63</v>
      </c>
      <c r="E106" s="170" t="s">
        <v>64</v>
      </c>
      <c r="F106" s="170" t="s">
        <v>65</v>
      </c>
      <c r="G106" s="170" t="s">
        <v>66</v>
      </c>
      <c r="H106" s="170" t="s">
        <v>67</v>
      </c>
      <c r="I106" s="170" t="s">
        <v>68</v>
      </c>
      <c r="J106" s="170" t="s">
        <v>69</v>
      </c>
      <c r="K106" s="160" t="s">
        <v>472</v>
      </c>
      <c r="L106" s="160" t="s">
        <v>234</v>
      </c>
      <c r="M106" s="163" t="s">
        <v>511</v>
      </c>
      <c r="N106" s="163" t="s">
        <v>73</v>
      </c>
      <c r="O106" s="163" t="s">
        <v>163</v>
      </c>
      <c r="P106" s="163" t="s">
        <v>237</v>
      </c>
      <c r="Q106" s="162"/>
      <c r="R106" s="163" t="s">
        <v>474</v>
      </c>
      <c r="S106" s="160" t="s">
        <v>507</v>
      </c>
      <c r="T106" s="163">
        <v>3</v>
      </c>
      <c r="U106" s="175" t="s">
        <v>512</v>
      </c>
      <c r="V106" s="163" t="s">
        <v>513</v>
      </c>
      <c r="W106" s="163" t="s">
        <v>80</v>
      </c>
      <c r="X106" s="173" t="s">
        <v>514</v>
      </c>
      <c r="Y106" s="174">
        <v>0</v>
      </c>
      <c r="Z106" s="174">
        <v>0.34</v>
      </c>
      <c r="AA106" s="174">
        <v>0.33</v>
      </c>
      <c r="AB106" s="174">
        <v>0.33</v>
      </c>
    </row>
    <row r="107" spans="1:28" ht="135">
      <c r="A107" s="170" t="s">
        <v>60</v>
      </c>
      <c r="B107" s="170" t="s">
        <v>61</v>
      </c>
      <c r="C107" s="170" t="s">
        <v>62</v>
      </c>
      <c r="D107" s="170" t="s">
        <v>63</v>
      </c>
      <c r="E107" s="170" t="s">
        <v>64</v>
      </c>
      <c r="F107" s="170" t="s">
        <v>65</v>
      </c>
      <c r="G107" s="170" t="s">
        <v>66</v>
      </c>
      <c r="H107" s="170" t="s">
        <v>67</v>
      </c>
      <c r="I107" s="170" t="s">
        <v>68</v>
      </c>
      <c r="J107" s="170" t="s">
        <v>69</v>
      </c>
      <c r="K107" s="160" t="s">
        <v>472</v>
      </c>
      <c r="L107" s="160" t="s">
        <v>234</v>
      </c>
      <c r="M107" s="163" t="s">
        <v>515</v>
      </c>
      <c r="N107" s="163" t="s">
        <v>73</v>
      </c>
      <c r="O107" s="163" t="s">
        <v>163</v>
      </c>
      <c r="P107" s="163" t="s">
        <v>237</v>
      </c>
      <c r="Q107" s="162"/>
      <c r="R107" s="163" t="s">
        <v>474</v>
      </c>
      <c r="S107" s="160" t="s">
        <v>507</v>
      </c>
      <c r="T107" s="163">
        <v>3</v>
      </c>
      <c r="U107" s="176" t="s">
        <v>516</v>
      </c>
      <c r="V107" s="163" t="s">
        <v>517</v>
      </c>
      <c r="W107" s="163" t="s">
        <v>80</v>
      </c>
      <c r="X107" s="173" t="s">
        <v>510</v>
      </c>
      <c r="Y107" s="174">
        <v>0</v>
      </c>
      <c r="Z107" s="174">
        <v>0.33</v>
      </c>
      <c r="AA107" s="174">
        <v>0.33</v>
      </c>
      <c r="AB107" s="174">
        <v>0.34</v>
      </c>
    </row>
    <row r="108" spans="1:28" ht="101.25">
      <c r="A108" s="170" t="s">
        <v>60</v>
      </c>
      <c r="B108" s="170" t="s">
        <v>61</v>
      </c>
      <c r="C108" s="170" t="s">
        <v>62</v>
      </c>
      <c r="D108" s="170" t="s">
        <v>63</v>
      </c>
      <c r="E108" s="170" t="s">
        <v>64</v>
      </c>
      <c r="F108" s="170" t="s">
        <v>65</v>
      </c>
      <c r="G108" s="170" t="s">
        <v>66</v>
      </c>
      <c r="H108" s="170" t="s">
        <v>67</v>
      </c>
      <c r="I108" s="170" t="s">
        <v>68</v>
      </c>
      <c r="J108" s="170" t="s">
        <v>69</v>
      </c>
      <c r="K108" s="160" t="s">
        <v>472</v>
      </c>
      <c r="L108" s="160" t="s">
        <v>234</v>
      </c>
      <c r="M108" s="163" t="s">
        <v>518</v>
      </c>
      <c r="N108" s="163" t="s">
        <v>73</v>
      </c>
      <c r="O108" s="163" t="s">
        <v>163</v>
      </c>
      <c r="P108" s="163" t="s">
        <v>237</v>
      </c>
      <c r="Q108" s="162"/>
      <c r="R108" s="163" t="s">
        <v>474</v>
      </c>
      <c r="S108" s="163" t="s">
        <v>519</v>
      </c>
      <c r="T108" s="176">
        <v>1</v>
      </c>
      <c r="U108" s="171" t="s">
        <v>520</v>
      </c>
      <c r="V108" s="163" t="s">
        <v>521</v>
      </c>
      <c r="W108" s="163" t="s">
        <v>80</v>
      </c>
      <c r="X108" s="173" t="s">
        <v>522</v>
      </c>
      <c r="Y108" s="174">
        <v>0</v>
      </c>
      <c r="Z108" s="174">
        <v>1</v>
      </c>
      <c r="AA108" s="174">
        <v>0</v>
      </c>
      <c r="AB108" s="174">
        <v>0</v>
      </c>
    </row>
    <row r="109" spans="1:28" ht="225">
      <c r="A109" s="170" t="s">
        <v>60</v>
      </c>
      <c r="B109" s="170" t="s">
        <v>61</v>
      </c>
      <c r="C109" s="170" t="s">
        <v>62</v>
      </c>
      <c r="D109" s="170" t="s">
        <v>63</v>
      </c>
      <c r="E109" s="170" t="s">
        <v>64</v>
      </c>
      <c r="F109" s="170" t="s">
        <v>65</v>
      </c>
      <c r="G109" s="170" t="s">
        <v>66</v>
      </c>
      <c r="H109" s="170" t="s">
        <v>67</v>
      </c>
      <c r="I109" s="170" t="s">
        <v>68</v>
      </c>
      <c r="J109" s="170" t="s">
        <v>69</v>
      </c>
      <c r="K109" s="160" t="s">
        <v>472</v>
      </c>
      <c r="L109" s="160" t="s">
        <v>234</v>
      </c>
      <c r="M109" s="163" t="s">
        <v>523</v>
      </c>
      <c r="N109" s="163" t="s">
        <v>73</v>
      </c>
      <c r="O109" s="163" t="s">
        <v>163</v>
      </c>
      <c r="P109" s="163" t="s">
        <v>237</v>
      </c>
      <c r="Q109" s="162"/>
      <c r="R109" s="163" t="s">
        <v>474</v>
      </c>
      <c r="S109" s="160" t="s">
        <v>507</v>
      </c>
      <c r="T109" s="177">
        <v>1</v>
      </c>
      <c r="U109" s="171" t="s">
        <v>524</v>
      </c>
      <c r="V109" s="163" t="s">
        <v>509</v>
      </c>
      <c r="W109" s="163" t="s">
        <v>80</v>
      </c>
      <c r="X109" s="173" t="s">
        <v>525</v>
      </c>
      <c r="Y109" s="174">
        <v>0</v>
      </c>
      <c r="Z109" s="174">
        <v>0</v>
      </c>
      <c r="AA109" s="174">
        <v>0.34</v>
      </c>
      <c r="AB109" s="174">
        <v>0.66</v>
      </c>
    </row>
    <row r="110" spans="1:28" ht="78.75">
      <c r="A110" s="170" t="s">
        <v>60</v>
      </c>
      <c r="B110" s="170" t="s">
        <v>61</v>
      </c>
      <c r="C110" s="170" t="s">
        <v>62</v>
      </c>
      <c r="D110" s="170" t="s">
        <v>63</v>
      </c>
      <c r="E110" s="170" t="s">
        <v>64</v>
      </c>
      <c r="F110" s="170" t="s">
        <v>65</v>
      </c>
      <c r="G110" s="170" t="s">
        <v>66</v>
      </c>
      <c r="H110" s="170" t="s">
        <v>67</v>
      </c>
      <c r="I110" s="170" t="s">
        <v>68</v>
      </c>
      <c r="J110" s="170" t="s">
        <v>437</v>
      </c>
      <c r="K110" s="160" t="s">
        <v>472</v>
      </c>
      <c r="L110" s="160" t="s">
        <v>234</v>
      </c>
      <c r="M110" s="163" t="s">
        <v>526</v>
      </c>
      <c r="N110" s="163" t="s">
        <v>73</v>
      </c>
      <c r="O110" s="163" t="s">
        <v>163</v>
      </c>
      <c r="P110" s="163" t="s">
        <v>237</v>
      </c>
      <c r="Q110" s="162"/>
      <c r="R110" s="163" t="s">
        <v>474</v>
      </c>
      <c r="S110" s="160" t="s">
        <v>507</v>
      </c>
      <c r="T110" s="163">
        <v>7</v>
      </c>
      <c r="U110" s="171" t="s">
        <v>527</v>
      </c>
      <c r="V110" s="163" t="s">
        <v>509</v>
      </c>
      <c r="W110" s="172" t="s">
        <v>80</v>
      </c>
      <c r="X110" s="173" t="s">
        <v>528</v>
      </c>
      <c r="Y110" s="174">
        <v>0</v>
      </c>
      <c r="Z110" s="174">
        <v>0.25</v>
      </c>
      <c r="AA110" s="174">
        <v>0.38</v>
      </c>
      <c r="AB110" s="174">
        <v>0.37</v>
      </c>
    </row>
    <row r="111" spans="1:28" ht="90">
      <c r="A111" s="170" t="s">
        <v>60</v>
      </c>
      <c r="B111" s="170" t="s">
        <v>61</v>
      </c>
      <c r="C111" s="170" t="s">
        <v>62</v>
      </c>
      <c r="D111" s="170" t="s">
        <v>63</v>
      </c>
      <c r="E111" s="170" t="s">
        <v>64</v>
      </c>
      <c r="F111" s="170" t="s">
        <v>65</v>
      </c>
      <c r="G111" s="170" t="s">
        <v>66</v>
      </c>
      <c r="H111" s="170" t="s">
        <v>67</v>
      </c>
      <c r="I111" s="170" t="s">
        <v>68</v>
      </c>
      <c r="J111" s="170" t="s">
        <v>437</v>
      </c>
      <c r="K111" s="163" t="s">
        <v>472</v>
      </c>
      <c r="L111" s="163" t="s">
        <v>234</v>
      </c>
      <c r="M111" s="163" t="s">
        <v>529</v>
      </c>
      <c r="N111" s="163" t="s">
        <v>73</v>
      </c>
      <c r="O111" s="163" t="s">
        <v>530</v>
      </c>
      <c r="P111" s="163" t="s">
        <v>237</v>
      </c>
      <c r="Q111" s="162"/>
      <c r="R111" s="163" t="s">
        <v>474</v>
      </c>
      <c r="S111" s="163" t="s">
        <v>519</v>
      </c>
      <c r="T111" s="177">
        <v>1</v>
      </c>
      <c r="U111" s="171" t="s">
        <v>531</v>
      </c>
      <c r="V111" s="163" t="s">
        <v>532</v>
      </c>
      <c r="W111" s="163" t="s">
        <v>80</v>
      </c>
      <c r="X111" s="173" t="s">
        <v>533</v>
      </c>
      <c r="Y111" s="174">
        <v>0</v>
      </c>
      <c r="Z111" s="174">
        <v>0</v>
      </c>
      <c r="AA111" s="174">
        <v>0</v>
      </c>
      <c r="AB111" s="174">
        <v>1</v>
      </c>
    </row>
    <row r="112" spans="1:28" ht="143.25">
      <c r="A112" s="178" t="s">
        <v>60</v>
      </c>
      <c r="B112" s="178" t="s">
        <v>61</v>
      </c>
      <c r="C112" s="178" t="s">
        <v>62</v>
      </c>
      <c r="D112" s="178" t="s">
        <v>63</v>
      </c>
      <c r="E112" s="178" t="s">
        <v>64</v>
      </c>
      <c r="F112" s="178" t="s">
        <v>65</v>
      </c>
      <c r="G112" s="178" t="s">
        <v>66</v>
      </c>
      <c r="H112" s="178" t="s">
        <v>67</v>
      </c>
      <c r="I112" s="178" t="s">
        <v>68</v>
      </c>
      <c r="J112" s="178" t="s">
        <v>437</v>
      </c>
      <c r="K112" s="178" t="s">
        <v>534</v>
      </c>
      <c r="L112" s="178" t="s">
        <v>234</v>
      </c>
      <c r="M112" s="178" t="s">
        <v>535</v>
      </c>
      <c r="N112" s="178" t="s">
        <v>243</v>
      </c>
      <c r="O112" s="178" t="s">
        <v>93</v>
      </c>
      <c r="P112" s="178" t="s">
        <v>113</v>
      </c>
      <c r="Q112" s="179" t="s">
        <v>536</v>
      </c>
      <c r="R112" s="178" t="s">
        <v>238</v>
      </c>
      <c r="S112" s="178" t="s">
        <v>114</v>
      </c>
      <c r="T112" s="178">
        <v>3</v>
      </c>
      <c r="U112" s="178" t="s">
        <v>537</v>
      </c>
      <c r="V112" s="178" t="s">
        <v>538</v>
      </c>
      <c r="W112" s="178" t="s">
        <v>80</v>
      </c>
      <c r="X112" s="178" t="s">
        <v>539</v>
      </c>
      <c r="Y112" s="174" t="s">
        <v>536</v>
      </c>
      <c r="Z112" s="174">
        <v>0.33</v>
      </c>
      <c r="AA112" s="174">
        <v>0.33</v>
      </c>
      <c r="AB112" s="174">
        <v>0.34</v>
      </c>
    </row>
    <row r="113" spans="1:28" ht="243">
      <c r="A113" s="178" t="s">
        <v>60</v>
      </c>
      <c r="B113" s="178" t="s">
        <v>61</v>
      </c>
      <c r="C113" s="178" t="s">
        <v>62</v>
      </c>
      <c r="D113" s="178" t="s">
        <v>63</v>
      </c>
      <c r="E113" s="178" t="s">
        <v>64</v>
      </c>
      <c r="F113" s="178" t="s">
        <v>65</v>
      </c>
      <c r="G113" s="178" t="s">
        <v>66</v>
      </c>
      <c r="H113" s="178" t="s">
        <v>67</v>
      </c>
      <c r="I113" s="178" t="s">
        <v>68</v>
      </c>
      <c r="J113" s="178" t="s">
        <v>437</v>
      </c>
      <c r="K113" s="178" t="s">
        <v>534</v>
      </c>
      <c r="L113" s="178" t="s">
        <v>234</v>
      </c>
      <c r="M113" s="178" t="s">
        <v>540</v>
      </c>
      <c r="N113" s="178" t="s">
        <v>243</v>
      </c>
      <c r="O113" s="178" t="s">
        <v>93</v>
      </c>
      <c r="P113" s="178" t="s">
        <v>113</v>
      </c>
      <c r="Q113" s="179" t="s">
        <v>536</v>
      </c>
      <c r="R113" s="178" t="s">
        <v>238</v>
      </c>
      <c r="S113" s="178" t="s">
        <v>114</v>
      </c>
      <c r="T113" s="178">
        <v>4</v>
      </c>
      <c r="U113" s="178" t="s">
        <v>541</v>
      </c>
      <c r="V113" s="178" t="s">
        <v>542</v>
      </c>
      <c r="W113" s="178" t="s">
        <v>80</v>
      </c>
      <c r="X113" s="178" t="s">
        <v>543</v>
      </c>
      <c r="Y113" s="166">
        <v>0.25</v>
      </c>
      <c r="Z113" s="166">
        <v>0.25</v>
      </c>
      <c r="AA113" s="166">
        <v>0.25</v>
      </c>
      <c r="AB113" s="166">
        <v>0.25</v>
      </c>
    </row>
    <row r="114" spans="1:28" ht="157.5">
      <c r="A114" s="178" t="s">
        <v>60</v>
      </c>
      <c r="B114" s="178" t="s">
        <v>61</v>
      </c>
      <c r="C114" s="178" t="s">
        <v>62</v>
      </c>
      <c r="D114" s="178" t="s">
        <v>63</v>
      </c>
      <c r="E114" s="178" t="s">
        <v>64</v>
      </c>
      <c r="F114" s="178" t="s">
        <v>65</v>
      </c>
      <c r="G114" s="178" t="s">
        <v>66</v>
      </c>
      <c r="H114" s="178" t="s">
        <v>67</v>
      </c>
      <c r="I114" s="178" t="s">
        <v>68</v>
      </c>
      <c r="J114" s="178" t="s">
        <v>437</v>
      </c>
      <c r="K114" s="178" t="s">
        <v>534</v>
      </c>
      <c r="L114" s="178" t="s">
        <v>234</v>
      </c>
      <c r="M114" s="178" t="s">
        <v>544</v>
      </c>
      <c r="N114" s="178" t="s">
        <v>243</v>
      </c>
      <c r="O114" s="178" t="s">
        <v>93</v>
      </c>
      <c r="P114" s="178" t="s">
        <v>113</v>
      </c>
      <c r="Q114" s="179" t="s">
        <v>536</v>
      </c>
      <c r="R114" s="178" t="s">
        <v>238</v>
      </c>
      <c r="S114" s="178" t="s">
        <v>114</v>
      </c>
      <c r="T114" s="178">
        <v>2</v>
      </c>
      <c r="U114" s="178" t="s">
        <v>545</v>
      </c>
      <c r="V114" s="178" t="s">
        <v>542</v>
      </c>
      <c r="W114" s="178" t="s">
        <v>80</v>
      </c>
      <c r="X114" s="178" t="s">
        <v>546</v>
      </c>
      <c r="Y114" s="166">
        <v>0.5</v>
      </c>
      <c r="Z114" s="166" t="s">
        <v>536</v>
      </c>
      <c r="AA114" s="166">
        <v>0.5</v>
      </c>
      <c r="AB114" s="166" t="s">
        <v>536</v>
      </c>
    </row>
    <row r="115" spans="1:28" ht="342.75">
      <c r="A115" s="178" t="s">
        <v>60</v>
      </c>
      <c r="B115" s="178" t="s">
        <v>61</v>
      </c>
      <c r="C115" s="178" t="s">
        <v>62</v>
      </c>
      <c r="D115" s="178" t="s">
        <v>63</v>
      </c>
      <c r="E115" s="178" t="s">
        <v>64</v>
      </c>
      <c r="F115" s="178" t="s">
        <v>65</v>
      </c>
      <c r="G115" s="178" t="s">
        <v>66</v>
      </c>
      <c r="H115" s="178" t="s">
        <v>67</v>
      </c>
      <c r="I115" s="178" t="s">
        <v>68</v>
      </c>
      <c r="J115" s="178" t="s">
        <v>437</v>
      </c>
      <c r="K115" s="178" t="s">
        <v>534</v>
      </c>
      <c r="L115" s="178" t="s">
        <v>234</v>
      </c>
      <c r="M115" s="178" t="s">
        <v>547</v>
      </c>
      <c r="N115" s="178" t="s">
        <v>243</v>
      </c>
      <c r="O115" s="178" t="s">
        <v>93</v>
      </c>
      <c r="P115" s="178" t="s">
        <v>113</v>
      </c>
      <c r="Q115" s="179" t="s">
        <v>536</v>
      </c>
      <c r="R115" s="178" t="s">
        <v>238</v>
      </c>
      <c r="S115" s="178" t="s">
        <v>114</v>
      </c>
      <c r="T115" s="178">
        <v>12</v>
      </c>
      <c r="U115" s="178" t="s">
        <v>548</v>
      </c>
      <c r="V115" s="178" t="s">
        <v>549</v>
      </c>
      <c r="W115" s="178" t="s">
        <v>80</v>
      </c>
      <c r="X115" s="178" t="s">
        <v>550</v>
      </c>
      <c r="Y115" s="166">
        <v>0.25</v>
      </c>
      <c r="Z115" s="166">
        <v>0.25</v>
      </c>
      <c r="AA115" s="166">
        <v>0.25</v>
      </c>
      <c r="AB115" s="166">
        <v>0.25</v>
      </c>
    </row>
    <row r="116" spans="1:28" ht="257.25">
      <c r="A116" s="180" t="s">
        <v>60</v>
      </c>
      <c r="B116" s="180" t="s">
        <v>61</v>
      </c>
      <c r="C116" s="180" t="s">
        <v>62</v>
      </c>
      <c r="D116" s="180" t="s">
        <v>63</v>
      </c>
      <c r="E116" s="180" t="s">
        <v>64</v>
      </c>
      <c r="F116" s="180" t="s">
        <v>65</v>
      </c>
      <c r="G116" s="180" t="s">
        <v>66</v>
      </c>
      <c r="H116" s="180" t="s">
        <v>67</v>
      </c>
      <c r="I116" s="180" t="s">
        <v>68</v>
      </c>
      <c r="J116" s="180" t="s">
        <v>437</v>
      </c>
      <c r="K116" s="180" t="s">
        <v>534</v>
      </c>
      <c r="L116" s="180" t="s">
        <v>234</v>
      </c>
      <c r="M116" s="180" t="s">
        <v>551</v>
      </c>
      <c r="N116" s="180" t="s">
        <v>243</v>
      </c>
      <c r="O116" s="180" t="s">
        <v>93</v>
      </c>
      <c r="P116" s="180" t="s">
        <v>113</v>
      </c>
      <c r="Q116" s="181" t="s">
        <v>536</v>
      </c>
      <c r="R116" s="180" t="s">
        <v>238</v>
      </c>
      <c r="S116" s="180" t="s">
        <v>114</v>
      </c>
      <c r="T116" s="180">
        <v>12</v>
      </c>
      <c r="U116" s="180" t="s">
        <v>552</v>
      </c>
      <c r="V116" s="180" t="s">
        <v>553</v>
      </c>
      <c r="W116" s="180" t="s">
        <v>80</v>
      </c>
      <c r="X116" s="180" t="s">
        <v>554</v>
      </c>
      <c r="Y116" s="166">
        <v>0.25</v>
      </c>
      <c r="Z116" s="166">
        <v>0.25</v>
      </c>
      <c r="AA116" s="166">
        <v>0.25</v>
      </c>
      <c r="AB116" s="166">
        <v>0.25</v>
      </c>
    </row>
    <row r="117" spans="1:28" ht="171.75">
      <c r="A117" s="178" t="s">
        <v>60</v>
      </c>
      <c r="B117" s="178" t="s">
        <v>61</v>
      </c>
      <c r="C117" s="178" t="s">
        <v>62</v>
      </c>
      <c r="D117" s="178" t="s">
        <v>63</v>
      </c>
      <c r="E117" s="178" t="s">
        <v>64</v>
      </c>
      <c r="F117" s="178" t="s">
        <v>65</v>
      </c>
      <c r="G117" s="178" t="s">
        <v>66</v>
      </c>
      <c r="H117" s="178" t="s">
        <v>67</v>
      </c>
      <c r="I117" s="178" t="s">
        <v>68</v>
      </c>
      <c r="J117" s="178" t="s">
        <v>69</v>
      </c>
      <c r="K117" s="178" t="s">
        <v>534</v>
      </c>
      <c r="L117" s="178" t="s">
        <v>234</v>
      </c>
      <c r="M117" s="178" t="s">
        <v>555</v>
      </c>
      <c r="N117" s="178" t="s">
        <v>243</v>
      </c>
      <c r="O117" s="178" t="s">
        <v>93</v>
      </c>
      <c r="P117" s="178" t="s">
        <v>113</v>
      </c>
      <c r="Q117" s="179" t="s">
        <v>536</v>
      </c>
      <c r="R117" s="178" t="s">
        <v>238</v>
      </c>
      <c r="S117" s="178" t="s">
        <v>114</v>
      </c>
      <c r="T117" s="178">
        <v>1</v>
      </c>
      <c r="U117" s="178" t="s">
        <v>556</v>
      </c>
      <c r="V117" s="178" t="s">
        <v>557</v>
      </c>
      <c r="W117" s="178" t="s">
        <v>80</v>
      </c>
      <c r="X117" s="178" t="s">
        <v>558</v>
      </c>
      <c r="Y117" s="166">
        <v>1</v>
      </c>
      <c r="Z117" s="179" t="s">
        <v>536</v>
      </c>
      <c r="AA117" s="179" t="s">
        <v>536</v>
      </c>
      <c r="AB117" s="179" t="s">
        <v>536</v>
      </c>
    </row>
    <row r="118" spans="1:28" ht="171.75">
      <c r="A118" s="178" t="s">
        <v>60</v>
      </c>
      <c r="B118" s="178" t="s">
        <v>61</v>
      </c>
      <c r="C118" s="178" t="s">
        <v>62</v>
      </c>
      <c r="D118" s="178" t="s">
        <v>63</v>
      </c>
      <c r="E118" s="178" t="s">
        <v>64</v>
      </c>
      <c r="F118" s="178" t="s">
        <v>65</v>
      </c>
      <c r="G118" s="178" t="s">
        <v>66</v>
      </c>
      <c r="H118" s="178" t="s">
        <v>67</v>
      </c>
      <c r="I118" s="178" t="s">
        <v>68</v>
      </c>
      <c r="J118" s="178" t="s">
        <v>69</v>
      </c>
      <c r="K118" s="178" t="s">
        <v>534</v>
      </c>
      <c r="L118" s="178" t="s">
        <v>234</v>
      </c>
      <c r="M118" s="178" t="s">
        <v>559</v>
      </c>
      <c r="N118" s="178" t="s">
        <v>243</v>
      </c>
      <c r="O118" s="178" t="s">
        <v>93</v>
      </c>
      <c r="P118" s="178" t="s">
        <v>113</v>
      </c>
      <c r="Q118" s="179" t="s">
        <v>536</v>
      </c>
      <c r="R118" s="178" t="s">
        <v>238</v>
      </c>
      <c r="S118" s="178" t="s">
        <v>114</v>
      </c>
      <c r="T118" s="178">
        <v>1</v>
      </c>
      <c r="U118" s="178" t="s">
        <v>560</v>
      </c>
      <c r="V118" s="178" t="s">
        <v>561</v>
      </c>
      <c r="W118" s="178" t="s">
        <v>90</v>
      </c>
      <c r="X118" s="178" t="s">
        <v>562</v>
      </c>
      <c r="Y118" s="166">
        <v>1</v>
      </c>
      <c r="Z118" s="179" t="s">
        <v>536</v>
      </c>
      <c r="AA118" s="179" t="s">
        <v>536</v>
      </c>
      <c r="AB118" s="179" t="s">
        <v>536</v>
      </c>
    </row>
    <row r="119" spans="1:28" ht="171.75">
      <c r="A119" s="178" t="s">
        <v>60</v>
      </c>
      <c r="B119" s="178" t="s">
        <v>61</v>
      </c>
      <c r="C119" s="178" t="s">
        <v>62</v>
      </c>
      <c r="D119" s="178" t="s">
        <v>63</v>
      </c>
      <c r="E119" s="178" t="s">
        <v>64</v>
      </c>
      <c r="F119" s="178" t="s">
        <v>65</v>
      </c>
      <c r="G119" s="178" t="s">
        <v>66</v>
      </c>
      <c r="H119" s="178" t="s">
        <v>67</v>
      </c>
      <c r="I119" s="178" t="s">
        <v>68</v>
      </c>
      <c r="J119" s="178" t="s">
        <v>69</v>
      </c>
      <c r="K119" s="178" t="s">
        <v>534</v>
      </c>
      <c r="L119" s="178" t="s">
        <v>234</v>
      </c>
      <c r="M119" s="178" t="s">
        <v>563</v>
      </c>
      <c r="N119" s="178" t="s">
        <v>243</v>
      </c>
      <c r="O119" s="178" t="s">
        <v>93</v>
      </c>
      <c r="P119" s="178" t="s">
        <v>113</v>
      </c>
      <c r="Q119" s="179" t="s">
        <v>536</v>
      </c>
      <c r="R119" s="178" t="s">
        <v>238</v>
      </c>
      <c r="S119" s="178" t="s">
        <v>114</v>
      </c>
      <c r="T119" s="178">
        <v>3</v>
      </c>
      <c r="U119" s="178" t="s">
        <v>564</v>
      </c>
      <c r="V119" s="178" t="s">
        <v>565</v>
      </c>
      <c r="W119" s="178" t="s">
        <v>80</v>
      </c>
      <c r="X119" s="178" t="s">
        <v>566</v>
      </c>
      <c r="Y119" s="166" t="s">
        <v>536</v>
      </c>
      <c r="Z119" s="166">
        <v>0.33</v>
      </c>
      <c r="AA119" s="166">
        <v>0.33</v>
      </c>
      <c r="AB119" s="166">
        <v>0.34</v>
      </c>
    </row>
    <row r="120" spans="1:28" ht="171.75">
      <c r="A120" s="180" t="s">
        <v>60</v>
      </c>
      <c r="B120" s="180" t="s">
        <v>61</v>
      </c>
      <c r="C120" s="180" t="s">
        <v>62</v>
      </c>
      <c r="D120" s="180" t="s">
        <v>63</v>
      </c>
      <c r="E120" s="180" t="s">
        <v>64</v>
      </c>
      <c r="F120" s="180" t="s">
        <v>65</v>
      </c>
      <c r="G120" s="180" t="s">
        <v>66</v>
      </c>
      <c r="H120" s="180" t="s">
        <v>67</v>
      </c>
      <c r="I120" s="180" t="s">
        <v>68</v>
      </c>
      <c r="J120" s="180" t="s">
        <v>69</v>
      </c>
      <c r="K120" s="180" t="s">
        <v>534</v>
      </c>
      <c r="L120" s="180" t="s">
        <v>234</v>
      </c>
      <c r="M120" s="180" t="s">
        <v>567</v>
      </c>
      <c r="N120" s="180" t="s">
        <v>243</v>
      </c>
      <c r="O120" s="180" t="s">
        <v>93</v>
      </c>
      <c r="P120" s="180" t="s">
        <v>113</v>
      </c>
      <c r="Q120" s="181" t="s">
        <v>536</v>
      </c>
      <c r="R120" s="180" t="s">
        <v>238</v>
      </c>
      <c r="S120" s="180" t="s">
        <v>114</v>
      </c>
      <c r="T120" s="180">
        <v>3</v>
      </c>
      <c r="U120" s="180" t="s">
        <v>568</v>
      </c>
      <c r="V120" s="180" t="s">
        <v>569</v>
      </c>
      <c r="W120" s="180" t="s">
        <v>80</v>
      </c>
      <c r="X120" s="180" t="s">
        <v>570</v>
      </c>
      <c r="Y120" s="181" t="s">
        <v>536</v>
      </c>
      <c r="Z120" s="166">
        <v>0.33</v>
      </c>
      <c r="AA120" s="166">
        <v>0.33</v>
      </c>
      <c r="AB120" s="166">
        <v>0.34</v>
      </c>
    </row>
    <row r="121" spans="1:28" ht="171.75">
      <c r="A121" s="178" t="s">
        <v>60</v>
      </c>
      <c r="B121" s="178" t="s">
        <v>61</v>
      </c>
      <c r="C121" s="178" t="s">
        <v>62</v>
      </c>
      <c r="D121" s="178" t="s">
        <v>63</v>
      </c>
      <c r="E121" s="178" t="s">
        <v>64</v>
      </c>
      <c r="F121" s="178" t="s">
        <v>65</v>
      </c>
      <c r="G121" s="178" t="s">
        <v>66</v>
      </c>
      <c r="H121" s="178" t="s">
        <v>67</v>
      </c>
      <c r="I121" s="178" t="s">
        <v>68</v>
      </c>
      <c r="J121" s="178" t="s">
        <v>69</v>
      </c>
      <c r="K121" s="178" t="s">
        <v>534</v>
      </c>
      <c r="L121" s="178" t="s">
        <v>234</v>
      </c>
      <c r="M121" s="178" t="s">
        <v>571</v>
      </c>
      <c r="N121" s="178" t="s">
        <v>243</v>
      </c>
      <c r="O121" s="178" t="s">
        <v>93</v>
      </c>
      <c r="P121" s="178" t="s">
        <v>113</v>
      </c>
      <c r="Q121" s="179" t="s">
        <v>536</v>
      </c>
      <c r="R121" s="178" t="s">
        <v>238</v>
      </c>
      <c r="S121" s="178" t="s">
        <v>114</v>
      </c>
      <c r="T121" s="178">
        <v>3</v>
      </c>
      <c r="U121" s="178" t="s">
        <v>572</v>
      </c>
      <c r="V121" s="178" t="s">
        <v>569</v>
      </c>
      <c r="W121" s="178" t="s">
        <v>80</v>
      </c>
      <c r="X121" s="178" t="s">
        <v>573</v>
      </c>
      <c r="Y121" s="179" t="s">
        <v>536</v>
      </c>
      <c r="Z121" s="166">
        <v>0.33</v>
      </c>
      <c r="AA121" s="166">
        <v>0.33</v>
      </c>
      <c r="AB121" s="166">
        <v>0.34</v>
      </c>
    </row>
    <row r="122" spans="1:28" ht="171.75">
      <c r="A122" s="178" t="s">
        <v>60</v>
      </c>
      <c r="B122" s="178" t="s">
        <v>61</v>
      </c>
      <c r="C122" s="178" t="s">
        <v>62</v>
      </c>
      <c r="D122" s="178" t="s">
        <v>63</v>
      </c>
      <c r="E122" s="178" t="s">
        <v>64</v>
      </c>
      <c r="F122" s="178" t="s">
        <v>65</v>
      </c>
      <c r="G122" s="178" t="s">
        <v>66</v>
      </c>
      <c r="H122" s="178" t="s">
        <v>67</v>
      </c>
      <c r="I122" s="178" t="s">
        <v>68</v>
      </c>
      <c r="J122" s="178" t="s">
        <v>69</v>
      </c>
      <c r="K122" s="178" t="s">
        <v>534</v>
      </c>
      <c r="L122" s="178" t="s">
        <v>234</v>
      </c>
      <c r="M122" s="178" t="s">
        <v>574</v>
      </c>
      <c r="N122" s="178" t="s">
        <v>243</v>
      </c>
      <c r="O122" s="178" t="s">
        <v>93</v>
      </c>
      <c r="P122" s="178" t="s">
        <v>113</v>
      </c>
      <c r="Q122" s="179" t="s">
        <v>536</v>
      </c>
      <c r="R122" s="178" t="s">
        <v>238</v>
      </c>
      <c r="S122" s="178" t="s">
        <v>114</v>
      </c>
      <c r="T122" s="178">
        <v>4</v>
      </c>
      <c r="U122" s="178" t="s">
        <v>575</v>
      </c>
      <c r="V122" s="178" t="s">
        <v>569</v>
      </c>
      <c r="W122" s="178" t="s">
        <v>80</v>
      </c>
      <c r="X122" s="178" t="s">
        <v>576</v>
      </c>
      <c r="Y122" s="166">
        <v>0.25</v>
      </c>
      <c r="Z122" s="166">
        <v>0.25</v>
      </c>
      <c r="AA122" s="166">
        <v>0.25</v>
      </c>
      <c r="AB122" s="166">
        <v>0.25</v>
      </c>
    </row>
    <row r="123" spans="1:28" ht="271.5">
      <c r="A123" s="178" t="s">
        <v>60</v>
      </c>
      <c r="B123" s="178" t="s">
        <v>61</v>
      </c>
      <c r="C123" s="178" t="s">
        <v>62</v>
      </c>
      <c r="D123" s="178" t="s">
        <v>63</v>
      </c>
      <c r="E123" s="178" t="s">
        <v>64</v>
      </c>
      <c r="F123" s="178" t="s">
        <v>65</v>
      </c>
      <c r="G123" s="178" t="s">
        <v>66</v>
      </c>
      <c r="H123" s="178" t="s">
        <v>67</v>
      </c>
      <c r="I123" s="178" t="s">
        <v>68</v>
      </c>
      <c r="J123" s="178" t="s">
        <v>69</v>
      </c>
      <c r="K123" s="178" t="s">
        <v>534</v>
      </c>
      <c r="L123" s="178" t="s">
        <v>234</v>
      </c>
      <c r="M123" s="178" t="s">
        <v>577</v>
      </c>
      <c r="N123" s="178" t="s">
        <v>243</v>
      </c>
      <c r="O123" s="178" t="s">
        <v>93</v>
      </c>
      <c r="P123" s="178" t="s">
        <v>113</v>
      </c>
      <c r="Q123" s="179" t="s">
        <v>536</v>
      </c>
      <c r="R123" s="178" t="s">
        <v>238</v>
      </c>
      <c r="S123" s="178" t="s">
        <v>114</v>
      </c>
      <c r="T123" s="178">
        <v>4</v>
      </c>
      <c r="U123" s="178" t="s">
        <v>578</v>
      </c>
      <c r="V123" s="178" t="s">
        <v>549</v>
      </c>
      <c r="W123" s="178" t="s">
        <v>80</v>
      </c>
      <c r="X123" s="178" t="s">
        <v>579</v>
      </c>
      <c r="Y123" s="166">
        <v>0.25</v>
      </c>
      <c r="Z123" s="166">
        <v>0.25</v>
      </c>
      <c r="AA123" s="166">
        <v>0.25</v>
      </c>
      <c r="AB123" s="166">
        <v>0.25</v>
      </c>
    </row>
    <row r="124" spans="1:28" ht="214.5">
      <c r="A124" s="178" t="s">
        <v>60</v>
      </c>
      <c r="B124" s="178" t="s">
        <v>61</v>
      </c>
      <c r="C124" s="178" t="s">
        <v>62</v>
      </c>
      <c r="D124" s="178" t="s">
        <v>63</v>
      </c>
      <c r="E124" s="178" t="s">
        <v>64</v>
      </c>
      <c r="F124" s="178" t="s">
        <v>65</v>
      </c>
      <c r="G124" s="178" t="s">
        <v>66</v>
      </c>
      <c r="H124" s="178" t="s">
        <v>67</v>
      </c>
      <c r="I124" s="178" t="s">
        <v>68</v>
      </c>
      <c r="J124" s="178" t="s">
        <v>69</v>
      </c>
      <c r="K124" s="178" t="s">
        <v>534</v>
      </c>
      <c r="L124" s="178" t="s">
        <v>234</v>
      </c>
      <c r="M124" s="178" t="s">
        <v>580</v>
      </c>
      <c r="N124" s="178" t="s">
        <v>243</v>
      </c>
      <c r="O124" s="178" t="s">
        <v>93</v>
      </c>
      <c r="P124" s="178" t="s">
        <v>113</v>
      </c>
      <c r="Q124" s="179" t="s">
        <v>536</v>
      </c>
      <c r="R124" s="178" t="s">
        <v>238</v>
      </c>
      <c r="S124" s="178" t="s">
        <v>114</v>
      </c>
      <c r="T124" s="178">
        <v>12</v>
      </c>
      <c r="U124" s="178" t="s">
        <v>581</v>
      </c>
      <c r="V124" s="178" t="s">
        <v>582</v>
      </c>
      <c r="W124" s="178" t="s">
        <v>80</v>
      </c>
      <c r="X124" s="178" t="s">
        <v>583</v>
      </c>
      <c r="Y124" s="166">
        <v>0.25</v>
      </c>
      <c r="Z124" s="166">
        <v>0.25</v>
      </c>
      <c r="AA124" s="166">
        <v>0.25</v>
      </c>
      <c r="AB124" s="166">
        <v>0.25</v>
      </c>
    </row>
    <row r="125" spans="1:28" ht="171.75">
      <c r="A125" s="178" t="s">
        <v>60</v>
      </c>
      <c r="B125" s="178" t="s">
        <v>61</v>
      </c>
      <c r="C125" s="178" t="s">
        <v>62</v>
      </c>
      <c r="D125" s="178" t="s">
        <v>63</v>
      </c>
      <c r="E125" s="178" t="s">
        <v>64</v>
      </c>
      <c r="F125" s="178" t="s">
        <v>65</v>
      </c>
      <c r="G125" s="178" t="s">
        <v>66</v>
      </c>
      <c r="H125" s="178" t="s">
        <v>67</v>
      </c>
      <c r="I125" s="178" t="s">
        <v>68</v>
      </c>
      <c r="J125" s="178" t="s">
        <v>437</v>
      </c>
      <c r="K125" s="178" t="s">
        <v>584</v>
      </c>
      <c r="L125" s="178" t="s">
        <v>234</v>
      </c>
      <c r="M125" s="178" t="s">
        <v>585</v>
      </c>
      <c r="N125" s="178" t="s">
        <v>243</v>
      </c>
      <c r="O125" s="178" t="s">
        <v>586</v>
      </c>
      <c r="P125" s="178" t="s">
        <v>113</v>
      </c>
      <c r="Q125" s="178" t="s">
        <v>536</v>
      </c>
      <c r="R125" s="178" t="s">
        <v>474</v>
      </c>
      <c r="S125" s="178" t="s">
        <v>77</v>
      </c>
      <c r="T125" s="178">
        <v>2</v>
      </c>
      <c r="U125" s="178" t="s">
        <v>587</v>
      </c>
      <c r="V125" s="178" t="s">
        <v>588</v>
      </c>
      <c r="W125" s="178" t="s">
        <v>90</v>
      </c>
      <c r="X125" s="178" t="s">
        <v>589</v>
      </c>
      <c r="Y125" s="182">
        <v>0.5</v>
      </c>
      <c r="Z125" s="182">
        <v>0.5</v>
      </c>
      <c r="AA125" s="182">
        <v>0</v>
      </c>
      <c r="AB125" s="182">
        <v>0</v>
      </c>
    </row>
    <row r="126" spans="1:28" ht="143.25">
      <c r="A126" s="178" t="s">
        <v>60</v>
      </c>
      <c r="B126" s="178" t="s">
        <v>61</v>
      </c>
      <c r="C126" s="178" t="s">
        <v>62</v>
      </c>
      <c r="D126" s="178" t="s">
        <v>63</v>
      </c>
      <c r="E126" s="178" t="s">
        <v>64</v>
      </c>
      <c r="F126" s="178" t="s">
        <v>65</v>
      </c>
      <c r="G126" s="178" t="s">
        <v>66</v>
      </c>
      <c r="H126" s="178" t="s">
        <v>67</v>
      </c>
      <c r="I126" s="178" t="s">
        <v>68</v>
      </c>
      <c r="J126" s="178" t="s">
        <v>437</v>
      </c>
      <c r="K126" s="178" t="s">
        <v>584</v>
      </c>
      <c r="L126" s="178" t="s">
        <v>234</v>
      </c>
      <c r="M126" s="178" t="s">
        <v>590</v>
      </c>
      <c r="N126" s="178" t="s">
        <v>243</v>
      </c>
      <c r="O126" s="178" t="s">
        <v>586</v>
      </c>
      <c r="P126" s="178" t="s">
        <v>113</v>
      </c>
      <c r="Q126" s="178" t="s">
        <v>536</v>
      </c>
      <c r="R126" s="178" t="s">
        <v>474</v>
      </c>
      <c r="S126" s="178" t="s">
        <v>77</v>
      </c>
      <c r="T126" s="178">
        <v>12</v>
      </c>
      <c r="U126" s="178" t="s">
        <v>591</v>
      </c>
      <c r="V126" s="178" t="s">
        <v>592</v>
      </c>
      <c r="W126" s="178" t="s">
        <v>90</v>
      </c>
      <c r="X126" s="178" t="s">
        <v>593</v>
      </c>
      <c r="Y126" s="182">
        <v>0.25</v>
      </c>
      <c r="Z126" s="182">
        <v>0.25</v>
      </c>
      <c r="AA126" s="182">
        <v>0.25</v>
      </c>
      <c r="AB126" s="182">
        <v>0.25</v>
      </c>
    </row>
    <row r="127" spans="1:28" ht="114.75">
      <c r="A127" s="178" t="s">
        <v>60</v>
      </c>
      <c r="B127" s="178" t="s">
        <v>61</v>
      </c>
      <c r="C127" s="178" t="s">
        <v>62</v>
      </c>
      <c r="D127" s="178" t="s">
        <v>63</v>
      </c>
      <c r="E127" s="178" t="s">
        <v>64</v>
      </c>
      <c r="F127" s="178" t="s">
        <v>65</v>
      </c>
      <c r="G127" s="178" t="s">
        <v>66</v>
      </c>
      <c r="H127" s="178" t="s">
        <v>67</v>
      </c>
      <c r="I127" s="178" t="s">
        <v>68</v>
      </c>
      <c r="J127" s="178" t="s">
        <v>437</v>
      </c>
      <c r="K127" s="178" t="s">
        <v>584</v>
      </c>
      <c r="L127" s="178" t="s">
        <v>234</v>
      </c>
      <c r="M127" s="178" t="s">
        <v>594</v>
      </c>
      <c r="N127" s="178" t="s">
        <v>243</v>
      </c>
      <c r="O127" s="178" t="s">
        <v>586</v>
      </c>
      <c r="P127" s="178" t="s">
        <v>113</v>
      </c>
      <c r="Q127" s="178" t="s">
        <v>536</v>
      </c>
      <c r="R127" s="178" t="s">
        <v>474</v>
      </c>
      <c r="S127" s="178" t="s">
        <v>77</v>
      </c>
      <c r="T127" s="178">
        <v>100</v>
      </c>
      <c r="U127" s="178" t="s">
        <v>595</v>
      </c>
      <c r="V127" s="178" t="s">
        <v>596</v>
      </c>
      <c r="W127" s="178" t="s">
        <v>80</v>
      </c>
      <c r="X127" s="178" t="s">
        <v>597</v>
      </c>
      <c r="Y127" s="182">
        <v>0.25</v>
      </c>
      <c r="Z127" s="182">
        <v>0.25</v>
      </c>
      <c r="AA127" s="182">
        <v>0.25</v>
      </c>
      <c r="AB127" s="182">
        <v>0.25</v>
      </c>
    </row>
    <row r="128" spans="1:28" ht="114.75">
      <c r="A128" s="178" t="s">
        <v>60</v>
      </c>
      <c r="B128" s="178" t="s">
        <v>61</v>
      </c>
      <c r="C128" s="178" t="s">
        <v>62</v>
      </c>
      <c r="D128" s="178" t="s">
        <v>63</v>
      </c>
      <c r="E128" s="178" t="s">
        <v>64</v>
      </c>
      <c r="F128" s="178" t="s">
        <v>65</v>
      </c>
      <c r="G128" s="178" t="s">
        <v>66</v>
      </c>
      <c r="H128" s="178" t="s">
        <v>67</v>
      </c>
      <c r="I128" s="178" t="s">
        <v>68</v>
      </c>
      <c r="J128" s="178" t="s">
        <v>437</v>
      </c>
      <c r="K128" s="178" t="s">
        <v>584</v>
      </c>
      <c r="L128" s="178" t="s">
        <v>234</v>
      </c>
      <c r="M128" s="178" t="s">
        <v>598</v>
      </c>
      <c r="N128" s="178" t="s">
        <v>243</v>
      </c>
      <c r="O128" s="178" t="s">
        <v>586</v>
      </c>
      <c r="P128" s="178" t="s">
        <v>113</v>
      </c>
      <c r="Q128" s="178" t="s">
        <v>536</v>
      </c>
      <c r="R128" s="178" t="s">
        <v>474</v>
      </c>
      <c r="S128" s="178" t="s">
        <v>77</v>
      </c>
      <c r="T128" s="178">
        <v>100</v>
      </c>
      <c r="U128" s="178" t="s">
        <v>599</v>
      </c>
      <c r="V128" s="178" t="s">
        <v>600</v>
      </c>
      <c r="W128" s="178" t="s">
        <v>80</v>
      </c>
      <c r="X128" s="178" t="s">
        <v>601</v>
      </c>
      <c r="Y128" s="182">
        <v>0.25</v>
      </c>
      <c r="Z128" s="182">
        <v>0.25</v>
      </c>
      <c r="AA128" s="182">
        <v>0.25</v>
      </c>
      <c r="AB128" s="182">
        <v>0.25</v>
      </c>
    </row>
    <row r="129" spans="1:28" ht="171.75">
      <c r="A129" s="178" t="s">
        <v>60</v>
      </c>
      <c r="B129" s="178" t="s">
        <v>61</v>
      </c>
      <c r="C129" s="178" t="s">
        <v>62</v>
      </c>
      <c r="D129" s="178" t="s">
        <v>63</v>
      </c>
      <c r="E129" s="178" t="s">
        <v>64</v>
      </c>
      <c r="F129" s="178" t="s">
        <v>65</v>
      </c>
      <c r="G129" s="178" t="s">
        <v>66</v>
      </c>
      <c r="H129" s="178" t="s">
        <v>67</v>
      </c>
      <c r="I129" s="178" t="s">
        <v>68</v>
      </c>
      <c r="J129" s="178" t="s">
        <v>69</v>
      </c>
      <c r="K129" s="178" t="s">
        <v>584</v>
      </c>
      <c r="L129" s="178" t="s">
        <v>234</v>
      </c>
      <c r="M129" s="178" t="s">
        <v>602</v>
      </c>
      <c r="N129" s="178" t="s">
        <v>243</v>
      </c>
      <c r="O129" s="178" t="s">
        <v>586</v>
      </c>
      <c r="P129" s="178" t="s">
        <v>113</v>
      </c>
      <c r="Q129" s="178" t="s">
        <v>536</v>
      </c>
      <c r="R129" s="178" t="s">
        <v>474</v>
      </c>
      <c r="S129" s="178" t="s">
        <v>77</v>
      </c>
      <c r="T129" s="178">
        <v>12</v>
      </c>
      <c r="U129" s="178" t="s">
        <v>603</v>
      </c>
      <c r="V129" s="178" t="s">
        <v>604</v>
      </c>
      <c r="W129" s="178" t="s">
        <v>90</v>
      </c>
      <c r="X129" s="178" t="s">
        <v>605</v>
      </c>
      <c r="Y129" s="182">
        <v>0.25</v>
      </c>
      <c r="Z129" s="182">
        <v>0.25</v>
      </c>
      <c r="AA129" s="182">
        <v>0.25</v>
      </c>
      <c r="AB129" s="182">
        <v>0.25</v>
      </c>
    </row>
    <row r="130" spans="1:28" ht="171.75">
      <c r="A130" s="178" t="s">
        <v>60</v>
      </c>
      <c r="B130" s="178" t="s">
        <v>61</v>
      </c>
      <c r="C130" s="178" t="s">
        <v>62</v>
      </c>
      <c r="D130" s="178" t="s">
        <v>63</v>
      </c>
      <c r="E130" s="178" t="s">
        <v>64</v>
      </c>
      <c r="F130" s="178" t="s">
        <v>65</v>
      </c>
      <c r="G130" s="178" t="s">
        <v>66</v>
      </c>
      <c r="H130" s="178" t="s">
        <v>67</v>
      </c>
      <c r="I130" s="178" t="s">
        <v>68</v>
      </c>
      <c r="J130" s="178" t="s">
        <v>69</v>
      </c>
      <c r="K130" s="178" t="s">
        <v>584</v>
      </c>
      <c r="L130" s="178" t="s">
        <v>234</v>
      </c>
      <c r="M130" s="178" t="s">
        <v>606</v>
      </c>
      <c r="N130" s="178" t="s">
        <v>243</v>
      </c>
      <c r="O130" s="178" t="s">
        <v>586</v>
      </c>
      <c r="P130" s="178" t="s">
        <v>113</v>
      </c>
      <c r="Q130" s="178" t="s">
        <v>536</v>
      </c>
      <c r="R130" s="178" t="s">
        <v>474</v>
      </c>
      <c r="S130" s="178" t="s">
        <v>607</v>
      </c>
      <c r="T130" s="178">
        <v>1</v>
      </c>
      <c r="U130" s="178" t="s">
        <v>608</v>
      </c>
      <c r="V130" s="178" t="s">
        <v>608</v>
      </c>
      <c r="W130" s="178" t="s">
        <v>609</v>
      </c>
      <c r="X130" s="178" t="s">
        <v>610</v>
      </c>
      <c r="Y130" s="182">
        <v>0.5</v>
      </c>
      <c r="Z130" s="182">
        <v>0.5</v>
      </c>
      <c r="AA130" s="183" t="s">
        <v>536</v>
      </c>
      <c r="AB130" s="183" t="s">
        <v>536</v>
      </c>
    </row>
    <row r="131" spans="1:28" ht="243">
      <c r="A131" s="178" t="s">
        <v>60</v>
      </c>
      <c r="B131" s="178" t="s">
        <v>61</v>
      </c>
      <c r="C131" s="178" t="s">
        <v>62</v>
      </c>
      <c r="D131" s="178" t="s">
        <v>63</v>
      </c>
      <c r="E131" s="178" t="s">
        <v>64</v>
      </c>
      <c r="F131" s="178" t="s">
        <v>65</v>
      </c>
      <c r="G131" s="178" t="s">
        <v>66</v>
      </c>
      <c r="H131" s="178" t="s">
        <v>67</v>
      </c>
      <c r="I131" s="178" t="s">
        <v>68</v>
      </c>
      <c r="J131" s="178" t="s">
        <v>611</v>
      </c>
      <c r="K131" s="178" t="s">
        <v>612</v>
      </c>
      <c r="L131" s="178" t="s">
        <v>234</v>
      </c>
      <c r="M131" s="178" t="s">
        <v>613</v>
      </c>
      <c r="N131" s="178" t="s">
        <v>243</v>
      </c>
      <c r="O131" s="178" t="s">
        <v>112</v>
      </c>
      <c r="P131" s="178" t="s">
        <v>536</v>
      </c>
      <c r="Q131" s="178" t="s">
        <v>614</v>
      </c>
      <c r="R131" s="178" t="s">
        <v>238</v>
      </c>
      <c r="S131" s="178" t="s">
        <v>615</v>
      </c>
      <c r="T131" s="178">
        <v>2</v>
      </c>
      <c r="U131" s="178" t="s">
        <v>616</v>
      </c>
      <c r="V131" s="178" t="s">
        <v>617</v>
      </c>
      <c r="W131" s="178" t="s">
        <v>90</v>
      </c>
      <c r="X131" s="178" t="s">
        <v>618</v>
      </c>
      <c r="Y131" s="182">
        <v>0.5</v>
      </c>
      <c r="Z131" s="183" t="s">
        <v>536</v>
      </c>
      <c r="AA131" s="182">
        <v>0.5</v>
      </c>
      <c r="AB131" s="183" t="s">
        <v>536</v>
      </c>
    </row>
    <row r="132" spans="1:28" ht="114.75">
      <c r="A132" s="178" t="s">
        <v>60</v>
      </c>
      <c r="B132" s="178" t="s">
        <v>61</v>
      </c>
      <c r="C132" s="178" t="s">
        <v>62</v>
      </c>
      <c r="D132" s="178" t="s">
        <v>63</v>
      </c>
      <c r="E132" s="178" t="s">
        <v>64</v>
      </c>
      <c r="F132" s="178" t="s">
        <v>65</v>
      </c>
      <c r="G132" s="178" t="s">
        <v>66</v>
      </c>
      <c r="H132" s="178" t="s">
        <v>67</v>
      </c>
      <c r="I132" s="178" t="s">
        <v>68</v>
      </c>
      <c r="J132" s="178" t="s">
        <v>611</v>
      </c>
      <c r="K132" s="178" t="s">
        <v>612</v>
      </c>
      <c r="L132" s="178" t="s">
        <v>234</v>
      </c>
      <c r="M132" s="178" t="s">
        <v>619</v>
      </c>
      <c r="N132" s="178" t="s">
        <v>243</v>
      </c>
      <c r="O132" s="178" t="s">
        <v>112</v>
      </c>
      <c r="P132" s="178" t="s">
        <v>536</v>
      </c>
      <c r="Q132" s="179" t="s">
        <v>536</v>
      </c>
      <c r="R132" s="178" t="s">
        <v>238</v>
      </c>
      <c r="S132" s="178" t="s">
        <v>615</v>
      </c>
      <c r="T132" s="184">
        <v>1</v>
      </c>
      <c r="U132" s="178" t="s">
        <v>620</v>
      </c>
      <c r="V132" s="178" t="s">
        <v>621</v>
      </c>
      <c r="W132" s="178" t="s">
        <v>80</v>
      </c>
      <c r="X132" s="178" t="s">
        <v>622</v>
      </c>
      <c r="Y132" s="182">
        <v>0.25</v>
      </c>
      <c r="Z132" s="182">
        <v>0.25</v>
      </c>
      <c r="AA132" s="182">
        <v>0.25</v>
      </c>
      <c r="AB132" s="182">
        <v>0.25</v>
      </c>
    </row>
    <row r="133" spans="1:28" ht="114.75">
      <c r="A133" s="178" t="s">
        <v>60</v>
      </c>
      <c r="B133" s="178" t="s">
        <v>61</v>
      </c>
      <c r="C133" s="178" t="s">
        <v>62</v>
      </c>
      <c r="D133" s="178" t="s">
        <v>63</v>
      </c>
      <c r="E133" s="178" t="s">
        <v>64</v>
      </c>
      <c r="F133" s="178" t="s">
        <v>65</v>
      </c>
      <c r="G133" s="178" t="s">
        <v>66</v>
      </c>
      <c r="H133" s="178" t="s">
        <v>67</v>
      </c>
      <c r="I133" s="178" t="s">
        <v>68</v>
      </c>
      <c r="J133" s="178" t="s">
        <v>611</v>
      </c>
      <c r="K133" s="178" t="s">
        <v>612</v>
      </c>
      <c r="L133" s="178" t="s">
        <v>234</v>
      </c>
      <c r="M133" s="178" t="s">
        <v>623</v>
      </c>
      <c r="N133" s="178" t="s">
        <v>243</v>
      </c>
      <c r="O133" s="178" t="s">
        <v>112</v>
      </c>
      <c r="P133" s="178" t="s">
        <v>536</v>
      </c>
      <c r="Q133" s="179" t="s">
        <v>536</v>
      </c>
      <c r="R133" s="178" t="s">
        <v>238</v>
      </c>
      <c r="S133" s="178" t="s">
        <v>77</v>
      </c>
      <c r="T133" s="178">
        <v>2</v>
      </c>
      <c r="U133" s="178" t="s">
        <v>624</v>
      </c>
      <c r="V133" s="178" t="s">
        <v>625</v>
      </c>
      <c r="W133" s="178" t="s">
        <v>90</v>
      </c>
      <c r="X133" s="178" t="s">
        <v>626</v>
      </c>
      <c r="Y133" s="179" t="s">
        <v>536</v>
      </c>
      <c r="Z133" s="182">
        <v>1</v>
      </c>
      <c r="AA133" s="179" t="s">
        <v>536</v>
      </c>
      <c r="AB133" s="179" t="s">
        <v>536</v>
      </c>
    </row>
    <row r="134" spans="1:28" ht="114.75">
      <c r="A134" s="178" t="s">
        <v>60</v>
      </c>
      <c r="B134" s="178" t="s">
        <v>61</v>
      </c>
      <c r="C134" s="178" t="s">
        <v>62</v>
      </c>
      <c r="D134" s="178" t="s">
        <v>63</v>
      </c>
      <c r="E134" s="178" t="s">
        <v>64</v>
      </c>
      <c r="F134" s="178" t="s">
        <v>65</v>
      </c>
      <c r="G134" s="178" t="s">
        <v>66</v>
      </c>
      <c r="H134" s="178" t="s">
        <v>67</v>
      </c>
      <c r="I134" s="178" t="s">
        <v>68</v>
      </c>
      <c r="J134" s="178" t="s">
        <v>611</v>
      </c>
      <c r="K134" s="178" t="s">
        <v>612</v>
      </c>
      <c r="L134" s="178" t="s">
        <v>234</v>
      </c>
      <c r="M134" s="178" t="s">
        <v>627</v>
      </c>
      <c r="N134" s="178" t="s">
        <v>243</v>
      </c>
      <c r="O134" s="178" t="s">
        <v>112</v>
      </c>
      <c r="P134" s="178" t="s">
        <v>536</v>
      </c>
      <c r="Q134" s="179" t="s">
        <v>536</v>
      </c>
      <c r="R134" s="178" t="s">
        <v>238</v>
      </c>
      <c r="S134" s="178" t="s">
        <v>77</v>
      </c>
      <c r="T134" s="178">
        <v>3</v>
      </c>
      <c r="U134" s="178" t="s">
        <v>624</v>
      </c>
      <c r="V134" s="178" t="s">
        <v>625</v>
      </c>
      <c r="W134" s="178" t="s">
        <v>90</v>
      </c>
      <c r="X134" s="178" t="s">
        <v>628</v>
      </c>
      <c r="Y134" s="182">
        <v>1</v>
      </c>
      <c r="Z134" s="179" t="s">
        <v>536</v>
      </c>
      <c r="AA134" s="179" t="s">
        <v>536</v>
      </c>
      <c r="AB134" s="179" t="s">
        <v>536</v>
      </c>
    </row>
    <row r="135" spans="1:28" ht="114.75">
      <c r="A135" s="178" t="s">
        <v>60</v>
      </c>
      <c r="B135" s="178" t="s">
        <v>61</v>
      </c>
      <c r="C135" s="178" t="s">
        <v>62</v>
      </c>
      <c r="D135" s="178" t="s">
        <v>63</v>
      </c>
      <c r="E135" s="178" t="s">
        <v>64</v>
      </c>
      <c r="F135" s="178" t="s">
        <v>65</v>
      </c>
      <c r="G135" s="178" t="s">
        <v>66</v>
      </c>
      <c r="H135" s="178" t="s">
        <v>67</v>
      </c>
      <c r="I135" s="178" t="s">
        <v>68</v>
      </c>
      <c r="J135" s="178" t="s">
        <v>611</v>
      </c>
      <c r="K135" s="178" t="s">
        <v>612</v>
      </c>
      <c r="L135" s="178" t="s">
        <v>234</v>
      </c>
      <c r="M135" s="178" t="s">
        <v>629</v>
      </c>
      <c r="N135" s="178" t="s">
        <v>243</v>
      </c>
      <c r="O135" s="178" t="s">
        <v>112</v>
      </c>
      <c r="P135" s="178" t="s">
        <v>536</v>
      </c>
      <c r="Q135" s="179" t="s">
        <v>536</v>
      </c>
      <c r="R135" s="178" t="s">
        <v>238</v>
      </c>
      <c r="S135" s="178" t="s">
        <v>630</v>
      </c>
      <c r="T135" s="184">
        <v>1</v>
      </c>
      <c r="U135" s="179" t="s">
        <v>536</v>
      </c>
      <c r="V135" s="178" t="s">
        <v>631</v>
      </c>
      <c r="W135" s="178" t="s">
        <v>80</v>
      </c>
      <c r="X135" s="178" t="s">
        <v>632</v>
      </c>
      <c r="Y135" s="182">
        <v>0.25</v>
      </c>
      <c r="Z135" s="182">
        <v>0.25</v>
      </c>
      <c r="AA135" s="182">
        <v>0.25</v>
      </c>
      <c r="AB135" s="182">
        <v>0.25</v>
      </c>
    </row>
    <row r="136" spans="1:28" ht="256.5">
      <c r="A136" s="43" t="s">
        <v>60</v>
      </c>
      <c r="B136" s="43" t="s">
        <v>61</v>
      </c>
      <c r="C136" s="43" t="s">
        <v>62</v>
      </c>
      <c r="D136" s="43" t="s">
        <v>63</v>
      </c>
      <c r="E136" s="43" t="s">
        <v>64</v>
      </c>
      <c r="F136" s="43" t="s">
        <v>65</v>
      </c>
      <c r="G136" s="43" t="s">
        <v>66</v>
      </c>
      <c r="H136" s="43" t="s">
        <v>67</v>
      </c>
      <c r="I136" s="43" t="s">
        <v>68</v>
      </c>
      <c r="J136" s="43" t="s">
        <v>69</v>
      </c>
      <c r="K136" s="36" t="s">
        <v>633</v>
      </c>
      <c r="L136" s="36" t="s">
        <v>634</v>
      </c>
      <c r="M136" s="135" t="s">
        <v>635</v>
      </c>
      <c r="N136" s="36" t="s">
        <v>634</v>
      </c>
      <c r="O136" s="36" t="s">
        <v>634</v>
      </c>
      <c r="P136" s="36" t="s">
        <v>113</v>
      </c>
      <c r="Q136" s="45">
        <v>0</v>
      </c>
      <c r="R136" s="36" t="s">
        <v>636</v>
      </c>
      <c r="S136" s="135" t="s">
        <v>637</v>
      </c>
      <c r="T136" s="185">
        <v>4</v>
      </c>
      <c r="U136" s="186" t="s">
        <v>638</v>
      </c>
      <c r="V136" s="186" t="s">
        <v>639</v>
      </c>
      <c r="W136" s="186" t="s">
        <v>80</v>
      </c>
      <c r="X136" s="187" t="s">
        <v>640</v>
      </c>
      <c r="Y136" s="86"/>
      <c r="Z136" s="86"/>
      <c r="AA136" s="139">
        <v>0.25</v>
      </c>
      <c r="AB136" s="139">
        <v>0.75</v>
      </c>
    </row>
    <row r="137" spans="1:28" ht="409.5">
      <c r="A137" s="43" t="s">
        <v>60</v>
      </c>
      <c r="B137" s="43" t="s">
        <v>61</v>
      </c>
      <c r="C137" s="43" t="s">
        <v>62</v>
      </c>
      <c r="D137" s="43" t="s">
        <v>63</v>
      </c>
      <c r="E137" s="43" t="s">
        <v>64</v>
      </c>
      <c r="F137" s="43" t="s">
        <v>65</v>
      </c>
      <c r="G137" s="43" t="s">
        <v>66</v>
      </c>
      <c r="H137" s="43" t="s">
        <v>67</v>
      </c>
      <c r="I137" s="43" t="s">
        <v>68</v>
      </c>
      <c r="J137" s="43" t="s">
        <v>69</v>
      </c>
      <c r="K137" s="36" t="s">
        <v>633</v>
      </c>
      <c r="L137" s="36" t="s">
        <v>634</v>
      </c>
      <c r="M137" s="135" t="s">
        <v>641</v>
      </c>
      <c r="N137" s="36" t="s">
        <v>634</v>
      </c>
      <c r="O137" s="36" t="s">
        <v>634</v>
      </c>
      <c r="P137" s="36" t="s">
        <v>113</v>
      </c>
      <c r="Q137" s="45">
        <v>0</v>
      </c>
      <c r="R137" s="36" t="s">
        <v>636</v>
      </c>
      <c r="S137" s="135" t="s">
        <v>637</v>
      </c>
      <c r="T137" s="185">
        <v>25</v>
      </c>
      <c r="U137" s="186" t="s">
        <v>642</v>
      </c>
      <c r="V137" s="186" t="s">
        <v>643</v>
      </c>
      <c r="W137" s="186" t="s">
        <v>80</v>
      </c>
      <c r="X137" s="188" t="s">
        <v>644</v>
      </c>
      <c r="Y137" s="139">
        <v>0.36</v>
      </c>
      <c r="Z137" s="139">
        <v>0.16</v>
      </c>
      <c r="AA137" s="139">
        <v>0.36</v>
      </c>
      <c r="AB137" s="139">
        <v>0.12</v>
      </c>
    </row>
    <row r="138" spans="1:28" ht="171">
      <c r="A138" s="43" t="s">
        <v>60</v>
      </c>
      <c r="B138" s="43" t="s">
        <v>61</v>
      </c>
      <c r="C138" s="43" t="s">
        <v>62</v>
      </c>
      <c r="D138" s="43" t="s">
        <v>63</v>
      </c>
      <c r="E138" s="43" t="s">
        <v>64</v>
      </c>
      <c r="F138" s="43" t="s">
        <v>65</v>
      </c>
      <c r="G138" s="43" t="s">
        <v>66</v>
      </c>
      <c r="H138" s="43" t="s">
        <v>67</v>
      </c>
      <c r="I138" s="43" t="s">
        <v>68</v>
      </c>
      <c r="J138" s="43" t="s">
        <v>69</v>
      </c>
      <c r="K138" s="36" t="s">
        <v>633</v>
      </c>
      <c r="L138" s="36" t="s">
        <v>634</v>
      </c>
      <c r="M138" s="135" t="s">
        <v>645</v>
      </c>
      <c r="N138" s="36" t="s">
        <v>634</v>
      </c>
      <c r="O138" s="36" t="s">
        <v>634</v>
      </c>
      <c r="P138" s="36" t="s">
        <v>113</v>
      </c>
      <c r="Q138" s="45">
        <v>0</v>
      </c>
      <c r="R138" s="36" t="s">
        <v>636</v>
      </c>
      <c r="S138" s="135" t="s">
        <v>637</v>
      </c>
      <c r="T138" s="185">
        <v>6</v>
      </c>
      <c r="U138" s="186" t="s">
        <v>646</v>
      </c>
      <c r="V138" s="135" t="s">
        <v>647</v>
      </c>
      <c r="W138" s="69" t="s">
        <v>80</v>
      </c>
      <c r="X138" s="187" t="s">
        <v>648</v>
      </c>
      <c r="Y138" s="139">
        <v>0.33</v>
      </c>
      <c r="Z138" s="139">
        <v>0.17</v>
      </c>
      <c r="AA138" s="139">
        <v>0.33</v>
      </c>
      <c r="AB138" s="139">
        <v>0.17</v>
      </c>
    </row>
    <row r="139" spans="1:28" ht="171">
      <c r="A139" s="43" t="s">
        <v>60</v>
      </c>
      <c r="B139" s="43" t="s">
        <v>61</v>
      </c>
      <c r="C139" s="43" t="s">
        <v>62</v>
      </c>
      <c r="D139" s="43" t="s">
        <v>63</v>
      </c>
      <c r="E139" s="43" t="s">
        <v>64</v>
      </c>
      <c r="F139" s="43" t="s">
        <v>65</v>
      </c>
      <c r="G139" s="43" t="s">
        <v>66</v>
      </c>
      <c r="H139" s="43" t="s">
        <v>67</v>
      </c>
      <c r="I139" s="43" t="s">
        <v>68</v>
      </c>
      <c r="J139" s="43" t="s">
        <v>69</v>
      </c>
      <c r="K139" s="36" t="s">
        <v>633</v>
      </c>
      <c r="L139" s="36" t="s">
        <v>634</v>
      </c>
      <c r="M139" s="69" t="s">
        <v>649</v>
      </c>
      <c r="N139" s="36" t="s">
        <v>634</v>
      </c>
      <c r="O139" s="36" t="s">
        <v>634</v>
      </c>
      <c r="P139" s="36" t="s">
        <v>113</v>
      </c>
      <c r="Q139" s="45">
        <v>0</v>
      </c>
      <c r="R139" s="36" t="s">
        <v>636</v>
      </c>
      <c r="S139" s="135" t="s">
        <v>637</v>
      </c>
      <c r="T139" s="185">
        <v>33</v>
      </c>
      <c r="U139" s="135" t="s">
        <v>650</v>
      </c>
      <c r="V139" s="138" t="s">
        <v>651</v>
      </c>
      <c r="W139" s="69" t="s">
        <v>80</v>
      </c>
      <c r="X139" s="187" t="s">
        <v>652</v>
      </c>
      <c r="Y139" s="139">
        <v>0.27</v>
      </c>
      <c r="Z139" s="139">
        <v>0.25</v>
      </c>
      <c r="AA139" s="139">
        <v>0.3</v>
      </c>
      <c r="AB139" s="139">
        <v>0.18</v>
      </c>
    </row>
    <row r="140" spans="1:28" ht="171">
      <c r="A140" s="43" t="s">
        <v>60</v>
      </c>
      <c r="B140" s="43" t="s">
        <v>61</v>
      </c>
      <c r="C140" s="43" t="s">
        <v>62</v>
      </c>
      <c r="D140" s="43" t="s">
        <v>63</v>
      </c>
      <c r="E140" s="43" t="s">
        <v>64</v>
      </c>
      <c r="F140" s="43" t="s">
        <v>65</v>
      </c>
      <c r="G140" s="43" t="s">
        <v>66</v>
      </c>
      <c r="H140" s="43" t="s">
        <v>67</v>
      </c>
      <c r="I140" s="43" t="s">
        <v>68</v>
      </c>
      <c r="J140" s="43" t="s">
        <v>69</v>
      </c>
      <c r="K140" s="36" t="s">
        <v>633</v>
      </c>
      <c r="L140" s="36" t="s">
        <v>634</v>
      </c>
      <c r="M140" s="138" t="s">
        <v>653</v>
      </c>
      <c r="N140" s="36" t="s">
        <v>634</v>
      </c>
      <c r="O140" s="36" t="s">
        <v>634</v>
      </c>
      <c r="P140" s="36" t="s">
        <v>113</v>
      </c>
      <c r="Q140" s="45">
        <v>0</v>
      </c>
      <c r="R140" s="36" t="s">
        <v>636</v>
      </c>
      <c r="S140" s="135" t="s">
        <v>637</v>
      </c>
      <c r="T140" s="185">
        <v>1</v>
      </c>
      <c r="U140" s="135" t="s">
        <v>654</v>
      </c>
      <c r="V140" s="138" t="s">
        <v>655</v>
      </c>
      <c r="W140" s="69" t="s">
        <v>90</v>
      </c>
      <c r="X140" s="187" t="s">
        <v>656</v>
      </c>
      <c r="Y140" s="139"/>
      <c r="Z140" s="139"/>
      <c r="AA140" s="139">
        <v>1</v>
      </c>
      <c r="AB140" s="139"/>
    </row>
    <row r="141" spans="1:28" ht="171">
      <c r="A141" s="43" t="s">
        <v>60</v>
      </c>
      <c r="B141" s="43" t="s">
        <v>61</v>
      </c>
      <c r="C141" s="43" t="s">
        <v>62</v>
      </c>
      <c r="D141" s="43" t="s">
        <v>63</v>
      </c>
      <c r="E141" s="43" t="s">
        <v>64</v>
      </c>
      <c r="F141" s="43" t="s">
        <v>65</v>
      </c>
      <c r="G141" s="43" t="s">
        <v>66</v>
      </c>
      <c r="H141" s="43" t="s">
        <v>67</v>
      </c>
      <c r="I141" s="43" t="s">
        <v>68</v>
      </c>
      <c r="J141" s="43" t="s">
        <v>69</v>
      </c>
      <c r="K141" s="36" t="s">
        <v>633</v>
      </c>
      <c r="L141" s="36" t="s">
        <v>634</v>
      </c>
      <c r="M141" s="138" t="s">
        <v>657</v>
      </c>
      <c r="N141" s="36" t="s">
        <v>634</v>
      </c>
      <c r="O141" s="36" t="s">
        <v>634</v>
      </c>
      <c r="P141" s="36" t="s">
        <v>113</v>
      </c>
      <c r="Q141" s="45">
        <v>0</v>
      </c>
      <c r="R141" s="36" t="s">
        <v>636</v>
      </c>
      <c r="S141" s="135" t="s">
        <v>637</v>
      </c>
      <c r="T141" s="189">
        <v>1</v>
      </c>
      <c r="U141" s="135" t="s">
        <v>657</v>
      </c>
      <c r="V141" s="186" t="s">
        <v>658</v>
      </c>
      <c r="W141" s="186" t="s">
        <v>80</v>
      </c>
      <c r="X141" s="187" t="s">
        <v>659</v>
      </c>
      <c r="Y141" s="139"/>
      <c r="Z141" s="139"/>
      <c r="AA141" s="139">
        <v>0.5</v>
      </c>
      <c r="AB141" s="139">
        <v>0.5</v>
      </c>
    </row>
  </sheetData>
  <mergeCells count="30">
    <mergeCell ref="BR7:CC7"/>
    <mergeCell ref="L2:BG2"/>
    <mergeCell ref="A7:J7"/>
    <mergeCell ref="AC7:AG7"/>
    <mergeCell ref="AH7:AS7"/>
    <mergeCell ref="AT7:BE7"/>
    <mergeCell ref="BF7:BQ7"/>
    <mergeCell ref="K72:K75"/>
    <mergeCell ref="L72:L75"/>
    <mergeCell ref="M72:M75"/>
    <mergeCell ref="N72:N75"/>
    <mergeCell ref="O72:O75"/>
    <mergeCell ref="F72:F75"/>
    <mergeCell ref="G72:G75"/>
    <mergeCell ref="H72:H75"/>
    <mergeCell ref="I72:I75"/>
    <mergeCell ref="J72:J75"/>
    <mergeCell ref="A72:A75"/>
    <mergeCell ref="B72:B75"/>
    <mergeCell ref="C72:C75"/>
    <mergeCell ref="D72:D75"/>
    <mergeCell ref="E72:E75"/>
    <mergeCell ref="U72:U75"/>
    <mergeCell ref="V72:V75"/>
    <mergeCell ref="W72:W75"/>
    <mergeCell ref="P72:P75"/>
    <mergeCell ref="Q72:Q75"/>
    <mergeCell ref="R72:R75"/>
    <mergeCell ref="S72:S75"/>
    <mergeCell ref="T72:T7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'https://dnbcgovco-my.sharepoint.com/Users/ruedesarrollo/Documents/24-2/10162024 plan accion III/[FB PLAN DE ACCION DNBC 2024 TRIMESTRE III.xlsx]LISTAS'!#REF!</xm:f>
          </x14:formula1>
          <xm:sqref>P63:P71</xm:sqref>
        </x14:dataValidation>
        <x14:dataValidation type="list" allowBlank="1" showInputMessage="1" showErrorMessage="1" xr:uid="{00000000-0002-0000-0000-000001000000}">
          <x14:formula1>
            <xm:f>listas!$B$2:$B$5</xm:f>
          </x14:formula1>
          <xm:sqref>H10:H26 H63:H71</xm:sqref>
        </x14:dataValidation>
        <x14:dataValidation type="list" allowBlank="1" showInputMessage="1" showErrorMessage="1" xr:uid="{00000000-0002-0000-0000-000002000000}">
          <x14:formula1>
            <xm:f>listas!$E$2:$E$5</xm:f>
          </x14:formula1>
          <xm:sqref>I10:I16 I63:I71</xm:sqref>
        </x14:dataValidation>
        <x14:dataValidation type="list" allowBlank="1" showInputMessage="1" showErrorMessage="1" xr:uid="{00000000-0002-0000-0000-000003000000}">
          <x14:formula1>
            <xm:f>listas!$B$8:$B$19</xm:f>
          </x14:formula1>
          <xm:sqref>J10:J26 J34:J39 J63:J71</xm:sqref>
        </x14:dataValidation>
        <x14:dataValidation type="list" allowBlank="1" showInputMessage="1" showErrorMessage="1" xr:uid="{00000000-0002-0000-0000-000004000000}">
          <x14:formula1>
            <xm:f>listas!$B$37:$B$43</xm:f>
          </x14:formula1>
          <xm:sqref>N63:N71</xm:sqref>
        </x14:dataValidation>
        <x14:dataValidation type="list" allowBlank="1" showInputMessage="1" showErrorMessage="1" xr:uid="{00000000-0002-0000-0000-000005000000}">
          <x14:formula1>
            <xm:f>listas!$E$30:$E$48</xm:f>
          </x14:formula1>
          <xm:sqref>O63:O71</xm:sqref>
        </x14:dataValidation>
        <x14:dataValidation type="list" allowBlank="1" showInputMessage="1" showErrorMessage="1" xr:uid="{00000000-0002-0000-0000-000006000000}">
          <x14:formula1>
            <xm:f>listas!$E$8:$E$26</xm:f>
          </x14:formula1>
          <xm:sqref>K10</xm:sqref>
        </x14:dataValidation>
        <x14:dataValidation type="list" allowBlank="1" showInputMessage="1" showErrorMessage="1" xr:uid="{00000000-0002-0000-0000-000007000000}">
          <x14:formula1>
            <xm:f>listas!$B$22:$B$25</xm:f>
          </x14:formula1>
          <xm:sqref>L10:L16</xm:sqref>
        </x14:dataValidation>
        <x14:dataValidation type="list" allowBlank="1" showInputMessage="1" showErrorMessage="1" xr:uid="{00000000-0002-0000-0000-000008000000}">
          <x14:formula1>
            <xm:f>'C:\Users\Familia\Downloads\[PLAN DE ACCION TRIMESTRE IV.xlsx]LISTAS'!#REF!</xm:f>
          </x14:formula1>
          <xm:sqref>N10:O16</xm:sqref>
        </x14:dataValidation>
        <x14:dataValidation type="list" allowBlank="1" showInputMessage="1" showErrorMessage="1" xr:uid="{00000000-0002-0000-0000-00000A000000}">
          <x14:formula1>
            <xm:f>listas!$B$28:$B$30</xm:f>
          </x14:formula1>
          <xm:sqref>P10:P16</xm:sqref>
        </x14:dataValidation>
        <x14:dataValidation type="list" allowBlank="1" showInputMessage="1" showErrorMessage="1" xr:uid="{00000000-0002-0000-0000-00000B000000}">
          <x14:formula1>
            <xm:f>'https://dnbcgovco-my.sharepoint.com/personal/adriana_moreno_dnbc_gov_co/Documents/1. PLANEACION ESTRATÉGICA/DNBC/2025/PLANES Y PROGRAMAS/PAI/[PLAN DE ACCION TRIMESTRE IV (version 1).xlsb]LISTAS'!#REF!</xm:f>
          </x14:formula1>
          <xm:sqref>L27:L39 AI27:AI62 AU27:AU62 N27:P39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2955-B500-4760-A404-643E7E393AA8}">
  <dimension ref="A1:V52"/>
  <sheetViews>
    <sheetView workbookViewId="0">
      <selection sqref="A1:XFD1048576"/>
    </sheetView>
  </sheetViews>
  <sheetFormatPr defaultColWidth="10" defaultRowHeight="15"/>
  <cols>
    <col min="2" max="2" width="17.140625" customWidth="1"/>
    <col min="3" max="3" width="20.85546875" customWidth="1"/>
    <col min="4" max="4" width="11.42578125" customWidth="1"/>
    <col min="10" max="10" width="13.7109375" customWidth="1"/>
    <col min="22" max="22" width="12.85546875" customWidth="1"/>
  </cols>
  <sheetData>
    <row r="1" spans="1:22">
      <c r="A1" s="617" t="s">
        <v>660</v>
      </c>
      <c r="B1" s="618"/>
      <c r="C1" s="618"/>
      <c r="D1" s="618"/>
      <c r="E1" s="618"/>
      <c r="F1" s="618"/>
      <c r="G1" s="618"/>
      <c r="H1" s="618"/>
      <c r="I1" s="618"/>
      <c r="J1" s="618"/>
      <c r="K1" s="618"/>
      <c r="L1" s="618"/>
      <c r="M1" s="618"/>
      <c r="N1" s="618"/>
      <c r="O1" s="618"/>
      <c r="P1" s="618"/>
      <c r="Q1" s="618"/>
      <c r="R1" s="618"/>
      <c r="S1" s="618"/>
      <c r="T1" s="618"/>
      <c r="U1" s="618"/>
      <c r="V1" s="619"/>
    </row>
    <row r="2" spans="1:22">
      <c r="A2" s="617" t="s">
        <v>661</v>
      </c>
      <c r="B2" s="618"/>
      <c r="C2" s="618"/>
      <c r="D2" s="618"/>
      <c r="E2" s="618"/>
      <c r="F2" s="618"/>
      <c r="G2" s="618"/>
      <c r="H2" s="618"/>
      <c r="I2" s="618"/>
      <c r="J2" s="618"/>
      <c r="K2" s="618"/>
      <c r="L2" s="618"/>
      <c r="M2" s="618"/>
      <c r="N2" s="618"/>
      <c r="O2" s="618"/>
      <c r="P2" s="618"/>
      <c r="Q2" s="618"/>
      <c r="R2" s="618"/>
      <c r="S2" s="618"/>
      <c r="T2" s="618"/>
      <c r="U2" s="618"/>
      <c r="V2" s="619"/>
    </row>
    <row r="3" spans="1:22">
      <c r="A3" s="617" t="s">
        <v>662</v>
      </c>
      <c r="B3" s="618"/>
      <c r="C3" s="618"/>
      <c r="D3" s="618"/>
      <c r="E3" s="618"/>
      <c r="F3" s="618"/>
      <c r="G3" s="618"/>
      <c r="H3" s="618"/>
      <c r="I3" s="618"/>
      <c r="J3" s="618"/>
      <c r="K3" s="618"/>
      <c r="L3" s="618"/>
      <c r="M3" s="618"/>
      <c r="N3" s="618"/>
      <c r="O3" s="618"/>
      <c r="P3" s="618"/>
      <c r="Q3" s="618"/>
      <c r="R3" s="618"/>
      <c r="S3" s="618"/>
      <c r="T3" s="618"/>
      <c r="U3" s="618"/>
      <c r="V3" s="619"/>
    </row>
    <row r="4" spans="1:22">
      <c r="A4" s="620"/>
      <c r="B4" s="621"/>
      <c r="C4" s="621"/>
      <c r="D4" s="621"/>
      <c r="E4" s="621"/>
      <c r="F4" s="621"/>
      <c r="G4" s="621"/>
      <c r="H4" s="621"/>
      <c r="I4" s="621"/>
      <c r="J4" s="622"/>
      <c r="K4" s="617"/>
      <c r="L4" s="619"/>
      <c r="M4" s="617"/>
      <c r="N4" s="619"/>
      <c r="O4" s="617"/>
      <c r="P4" s="619"/>
      <c r="Q4" s="617"/>
      <c r="R4" s="619"/>
      <c r="S4" s="617"/>
      <c r="T4" s="619"/>
      <c r="U4" s="617"/>
      <c r="V4" s="619"/>
    </row>
    <row r="5" spans="1:22" ht="36">
      <c r="A5" s="261" t="s">
        <v>663</v>
      </c>
      <c r="B5" s="261" t="s">
        <v>664</v>
      </c>
      <c r="C5" s="261" t="s">
        <v>665</v>
      </c>
      <c r="D5" s="261" t="s">
        <v>666</v>
      </c>
      <c r="E5" s="261" t="s">
        <v>667</v>
      </c>
      <c r="F5" s="261" t="s">
        <v>668</v>
      </c>
      <c r="G5" s="261" t="s">
        <v>669</v>
      </c>
      <c r="H5" s="261" t="s">
        <v>670</v>
      </c>
      <c r="I5" s="261" t="s">
        <v>26</v>
      </c>
      <c r="J5" s="261" t="s">
        <v>671</v>
      </c>
      <c r="K5" s="261" t="s">
        <v>672</v>
      </c>
      <c r="L5" s="261" t="s">
        <v>673</v>
      </c>
      <c r="M5" s="261" t="s">
        <v>674</v>
      </c>
      <c r="N5" s="261" t="s">
        <v>675</v>
      </c>
      <c r="O5" s="261" t="s">
        <v>676</v>
      </c>
      <c r="P5" s="261" t="s">
        <v>677</v>
      </c>
      <c r="Q5" s="261" t="s">
        <v>678</v>
      </c>
      <c r="R5" s="261" t="s">
        <v>679</v>
      </c>
      <c r="S5" s="261" t="s">
        <v>680</v>
      </c>
      <c r="T5" s="261" t="s">
        <v>681</v>
      </c>
      <c r="U5" s="261" t="s">
        <v>682</v>
      </c>
      <c r="V5" s="261" t="s">
        <v>683</v>
      </c>
    </row>
    <row r="6" spans="1:22">
      <c r="A6" s="616">
        <v>1</v>
      </c>
      <c r="B6" s="606" t="s">
        <v>684</v>
      </c>
      <c r="C6" s="606" t="s">
        <v>685</v>
      </c>
      <c r="D6" s="606" t="s">
        <v>238</v>
      </c>
      <c r="E6" s="606" t="s">
        <v>686</v>
      </c>
      <c r="F6" s="606" t="s">
        <v>687</v>
      </c>
      <c r="G6" s="606" t="s">
        <v>688</v>
      </c>
      <c r="H6" s="606" t="s">
        <v>689</v>
      </c>
      <c r="I6" s="606"/>
      <c r="J6" s="262" t="s">
        <v>690</v>
      </c>
      <c r="K6" s="263">
        <v>1</v>
      </c>
      <c r="L6" s="264"/>
      <c r="M6" s="264"/>
      <c r="N6" s="264"/>
      <c r="O6" s="264"/>
      <c r="P6" s="264"/>
      <c r="Q6" s="264"/>
      <c r="R6" s="264"/>
      <c r="S6" s="264"/>
      <c r="T6" s="264"/>
      <c r="U6" s="264"/>
      <c r="V6" s="264"/>
    </row>
    <row r="7" spans="1:22" ht="28.5" customHeight="1">
      <c r="A7" s="616"/>
      <c r="B7" s="606"/>
      <c r="C7" s="606"/>
      <c r="D7" s="606"/>
      <c r="E7" s="606"/>
      <c r="F7" s="606"/>
      <c r="G7" s="606"/>
      <c r="H7" s="606"/>
      <c r="I7" s="606"/>
      <c r="J7" s="265"/>
      <c r="K7" s="264"/>
      <c r="L7" s="266"/>
      <c r="M7" s="264"/>
      <c r="N7" s="266"/>
      <c r="O7" s="266"/>
      <c r="P7" s="266"/>
      <c r="Q7" s="266"/>
      <c r="R7" s="266"/>
      <c r="S7" s="266"/>
      <c r="T7" s="266"/>
      <c r="U7" s="266"/>
      <c r="V7" s="266"/>
    </row>
    <row r="8" spans="1:22">
      <c r="A8" s="616">
        <v>2</v>
      </c>
      <c r="B8" s="606" t="s">
        <v>691</v>
      </c>
      <c r="C8" s="606" t="s">
        <v>692</v>
      </c>
      <c r="D8" s="606" t="s">
        <v>238</v>
      </c>
      <c r="E8" s="606" t="s">
        <v>686</v>
      </c>
      <c r="F8" s="606" t="s">
        <v>687</v>
      </c>
      <c r="G8" s="606" t="s">
        <v>688</v>
      </c>
      <c r="H8" s="606" t="s">
        <v>693</v>
      </c>
      <c r="I8" s="606"/>
      <c r="J8" s="262" t="s">
        <v>690</v>
      </c>
      <c r="K8" s="263"/>
      <c r="L8" s="263"/>
      <c r="M8" s="263"/>
      <c r="N8" s="263"/>
      <c r="O8" s="263"/>
      <c r="P8" s="263"/>
      <c r="Q8" s="263">
        <v>1</v>
      </c>
      <c r="R8" s="263"/>
      <c r="S8" s="263"/>
      <c r="T8" s="263"/>
      <c r="U8" s="263"/>
      <c r="V8" s="263">
        <v>1</v>
      </c>
    </row>
    <row r="9" spans="1:22" ht="54.95" customHeight="1">
      <c r="A9" s="616"/>
      <c r="B9" s="606"/>
      <c r="C9" s="606"/>
      <c r="D9" s="606"/>
      <c r="E9" s="606"/>
      <c r="F9" s="606"/>
      <c r="G9" s="606"/>
      <c r="H9" s="606"/>
      <c r="I9" s="606"/>
      <c r="J9" s="265"/>
      <c r="K9" s="267"/>
      <c r="L9" s="267"/>
      <c r="M9" s="267"/>
      <c r="N9" s="268"/>
      <c r="O9" s="267"/>
      <c r="P9" s="267"/>
      <c r="Q9" s="264"/>
      <c r="R9" s="264"/>
      <c r="S9" s="264"/>
      <c r="T9" s="264"/>
      <c r="U9" s="264"/>
      <c r="V9" s="264"/>
    </row>
    <row r="10" spans="1:22">
      <c r="A10" s="607" t="s">
        <v>694</v>
      </c>
      <c r="B10" s="608"/>
      <c r="C10" s="608"/>
      <c r="D10" s="608"/>
      <c r="E10" s="608"/>
      <c r="F10" s="608"/>
      <c r="G10" s="608"/>
      <c r="H10" s="608"/>
      <c r="I10" s="608"/>
      <c r="J10" s="609"/>
      <c r="K10" s="269">
        <v>2</v>
      </c>
      <c r="L10" s="269">
        <v>1</v>
      </c>
      <c r="M10" s="269">
        <v>1</v>
      </c>
      <c r="N10" s="269">
        <v>1</v>
      </c>
      <c r="O10" s="269">
        <v>1</v>
      </c>
      <c r="P10" s="269">
        <v>1</v>
      </c>
      <c r="Q10" s="269">
        <v>1</v>
      </c>
      <c r="R10" s="269">
        <v>1</v>
      </c>
      <c r="S10" s="269">
        <v>1</v>
      </c>
      <c r="T10" s="269">
        <v>1</v>
      </c>
      <c r="U10" s="269">
        <v>1</v>
      </c>
      <c r="V10" s="269">
        <v>1</v>
      </c>
    </row>
    <row r="11" spans="1:22">
      <c r="A11" s="610" t="s">
        <v>695</v>
      </c>
      <c r="B11" s="611"/>
      <c r="C11" s="611"/>
      <c r="D11" s="611"/>
      <c r="E11" s="611"/>
      <c r="F11" s="611"/>
      <c r="G11" s="611"/>
      <c r="H11" s="611"/>
      <c r="I11" s="611"/>
      <c r="J11" s="612"/>
      <c r="K11" s="270">
        <v>0</v>
      </c>
      <c r="L11" s="270">
        <v>0</v>
      </c>
      <c r="M11" s="270">
        <v>0</v>
      </c>
      <c r="N11" s="270">
        <v>0</v>
      </c>
      <c r="O11" s="270">
        <v>0</v>
      </c>
      <c r="P11" s="270">
        <v>0</v>
      </c>
      <c r="Q11" s="270">
        <v>0</v>
      </c>
      <c r="R11" s="270">
        <v>0</v>
      </c>
      <c r="S11" s="270">
        <v>0</v>
      </c>
      <c r="T11" s="270">
        <v>0</v>
      </c>
      <c r="U11" s="270">
        <v>0</v>
      </c>
      <c r="V11" s="270">
        <v>0</v>
      </c>
    </row>
    <row r="12" spans="1:22">
      <c r="A12" s="610" t="s">
        <v>696</v>
      </c>
      <c r="B12" s="611"/>
      <c r="C12" s="611"/>
      <c r="D12" s="611"/>
      <c r="E12" s="611"/>
      <c r="F12" s="611"/>
      <c r="G12" s="611"/>
      <c r="H12" s="611"/>
      <c r="I12" s="611"/>
      <c r="J12" s="612"/>
      <c r="K12" s="270">
        <v>0</v>
      </c>
      <c r="L12" s="270">
        <v>0</v>
      </c>
      <c r="M12" s="270">
        <v>0</v>
      </c>
      <c r="N12" s="270">
        <v>0</v>
      </c>
      <c r="O12" s="270">
        <v>0</v>
      </c>
      <c r="P12" s="270">
        <v>0</v>
      </c>
      <c r="Q12" s="270">
        <v>0</v>
      </c>
      <c r="R12" s="270">
        <v>0</v>
      </c>
      <c r="S12" s="270">
        <v>0</v>
      </c>
      <c r="T12" s="270">
        <v>0</v>
      </c>
      <c r="U12" s="270">
        <v>0</v>
      </c>
      <c r="V12" s="270">
        <v>0</v>
      </c>
    </row>
    <row r="13" spans="1:22">
      <c r="A13" s="613" t="s">
        <v>697</v>
      </c>
      <c r="B13" s="614"/>
      <c r="C13" s="614"/>
      <c r="D13" s="614"/>
      <c r="E13" s="614"/>
      <c r="F13" s="614"/>
      <c r="G13" s="614"/>
      <c r="H13" s="614"/>
      <c r="I13" s="614"/>
      <c r="J13" s="615"/>
      <c r="K13" s="271">
        <v>0</v>
      </c>
      <c r="L13" s="271">
        <v>0</v>
      </c>
      <c r="M13" s="271">
        <v>0</v>
      </c>
      <c r="N13" s="271">
        <v>0</v>
      </c>
      <c r="O13" s="271">
        <v>0</v>
      </c>
      <c r="P13" s="271">
        <v>0</v>
      </c>
      <c r="Q13" s="271">
        <v>0</v>
      </c>
      <c r="R13" s="271">
        <v>0</v>
      </c>
      <c r="S13" s="271">
        <v>0</v>
      </c>
      <c r="T13" s="271">
        <v>0</v>
      </c>
      <c r="U13" s="271">
        <v>0</v>
      </c>
      <c r="V13" s="271">
        <v>0</v>
      </c>
    </row>
    <row r="14" spans="1:22">
      <c r="A14" s="599" t="s">
        <v>698</v>
      </c>
      <c r="B14" s="600"/>
      <c r="C14" s="600"/>
      <c r="D14" s="600"/>
      <c r="E14" s="600"/>
      <c r="F14" s="601"/>
      <c r="G14" s="601"/>
      <c r="H14" s="601"/>
      <c r="I14" s="601"/>
      <c r="J14" s="602"/>
      <c r="K14" s="272">
        <v>0</v>
      </c>
      <c r="L14" s="272">
        <v>0</v>
      </c>
      <c r="M14" s="272">
        <v>0</v>
      </c>
      <c r="N14" s="272">
        <v>0</v>
      </c>
      <c r="O14" s="272">
        <v>0</v>
      </c>
      <c r="P14" s="272">
        <v>0</v>
      </c>
      <c r="Q14" s="272">
        <v>0</v>
      </c>
      <c r="R14" s="272">
        <v>0</v>
      </c>
      <c r="S14" s="272">
        <v>0</v>
      </c>
      <c r="T14" s="272">
        <v>0</v>
      </c>
      <c r="U14" s="272">
        <v>0</v>
      </c>
      <c r="V14" s="272">
        <v>0</v>
      </c>
    </row>
    <row r="15" spans="1:22" ht="15.75" thickBot="1">
      <c r="A15" s="603" t="s">
        <v>699</v>
      </c>
      <c r="B15" s="603"/>
      <c r="C15" s="603"/>
      <c r="D15" s="603"/>
      <c r="E15" s="244" t="s">
        <v>700</v>
      </c>
      <c r="F15" s="604" t="s">
        <v>701</v>
      </c>
      <c r="G15" s="604"/>
      <c r="H15" s="604"/>
      <c r="I15" s="604"/>
      <c r="J15" s="604"/>
      <c r="K15" s="273"/>
      <c r="L15" s="273"/>
      <c r="M15" s="273"/>
      <c r="N15" s="273"/>
      <c r="O15" s="273"/>
      <c r="P15" s="273"/>
      <c r="Q15" s="273"/>
      <c r="R15" s="273"/>
      <c r="S15" s="273"/>
      <c r="T15" s="273"/>
      <c r="U15" s="273"/>
      <c r="V15" s="273"/>
    </row>
    <row r="16" spans="1:22" ht="34.5" thickBot="1">
      <c r="A16" s="603"/>
      <c r="B16" s="603"/>
      <c r="C16" s="603"/>
      <c r="D16" s="603"/>
      <c r="E16" s="245" t="s">
        <v>702</v>
      </c>
      <c r="F16" s="604"/>
      <c r="G16" s="604"/>
      <c r="H16" s="604"/>
      <c r="I16" s="604"/>
      <c r="J16" s="604"/>
      <c r="K16" s="590">
        <v>1</v>
      </c>
      <c r="L16" s="591"/>
      <c r="M16" s="605"/>
      <c r="N16" s="590">
        <v>1</v>
      </c>
      <c r="O16" s="591"/>
      <c r="P16" s="605"/>
      <c r="Q16" s="590">
        <v>1</v>
      </c>
      <c r="R16" s="591"/>
      <c r="S16" s="591"/>
      <c r="T16" s="590">
        <v>1</v>
      </c>
      <c r="U16" s="591"/>
      <c r="V16" s="591"/>
    </row>
    <row r="17" spans="1:22">
      <c r="A17" s="592" t="s">
        <v>690</v>
      </c>
      <c r="B17" s="593"/>
      <c r="C17" s="274">
        <v>1</v>
      </c>
      <c r="D17" s="275"/>
      <c r="E17" s="275"/>
      <c r="F17" s="594"/>
      <c r="G17" s="594"/>
      <c r="H17" s="595"/>
      <c r="I17" s="1065"/>
      <c r="J17" s="276"/>
      <c r="K17" s="277"/>
      <c r="L17" s="277">
        <f>+K16/4</f>
        <v>0.25</v>
      </c>
      <c r="M17" s="276"/>
      <c r="N17" s="276"/>
      <c r="O17" s="276">
        <f>+N16/4</f>
        <v>0.25</v>
      </c>
      <c r="P17" s="276"/>
      <c r="Q17" s="276"/>
      <c r="R17" s="276">
        <f>+Q16/4</f>
        <v>0.25</v>
      </c>
      <c r="S17" s="276"/>
      <c r="T17" s="596">
        <v>0.25</v>
      </c>
      <c r="U17" s="596"/>
      <c r="V17" s="278"/>
    </row>
    <row r="18" spans="1:22">
      <c r="A18" s="597" t="s">
        <v>703</v>
      </c>
      <c r="B18" s="598"/>
      <c r="C18" s="279">
        <v>2</v>
      </c>
      <c r="D18" s="275"/>
      <c r="E18" s="275"/>
      <c r="F18" s="594"/>
      <c r="G18" s="594"/>
      <c r="H18" s="595"/>
      <c r="I18" s="1065"/>
      <c r="J18" s="275"/>
      <c r="K18" s="277"/>
      <c r="L18" s="277"/>
      <c r="M18" s="275"/>
      <c r="N18" s="275"/>
      <c r="O18" s="275"/>
      <c r="P18" s="275"/>
      <c r="Q18" s="275"/>
      <c r="R18" s="275"/>
      <c r="S18" s="275"/>
      <c r="T18" s="275"/>
      <c r="U18" s="275"/>
      <c r="V18" s="275"/>
    </row>
    <row r="19" spans="1:22">
      <c r="A19" s="597" t="s">
        <v>704</v>
      </c>
      <c r="B19" s="598"/>
      <c r="C19" s="280">
        <v>3</v>
      </c>
      <c r="D19" s="275"/>
      <c r="E19" s="275"/>
      <c r="F19" s="594"/>
      <c r="G19" s="594"/>
      <c r="H19" s="595"/>
      <c r="I19" s="1065"/>
      <c r="J19" s="275"/>
      <c r="K19" s="275"/>
      <c r="L19" s="275"/>
      <c r="M19" s="275"/>
      <c r="N19" s="275"/>
      <c r="O19" s="275"/>
      <c r="P19" s="275"/>
      <c r="Q19" s="275"/>
      <c r="R19" s="275"/>
      <c r="S19" s="275"/>
      <c r="T19" s="275"/>
      <c r="U19" s="275"/>
      <c r="V19" s="275"/>
    </row>
    <row r="20" spans="1:22">
      <c r="A20" s="597" t="s">
        <v>705</v>
      </c>
      <c r="B20" s="598"/>
      <c r="C20" s="281"/>
      <c r="D20" s="282"/>
      <c r="E20" s="275"/>
      <c r="F20" s="594"/>
      <c r="G20" s="594"/>
      <c r="H20" s="595"/>
      <c r="I20" s="1065"/>
      <c r="J20" s="275"/>
      <c r="K20" s="275"/>
      <c r="L20" s="275"/>
      <c r="M20" s="275"/>
      <c r="N20" s="275"/>
      <c r="O20" s="275"/>
      <c r="P20" s="275"/>
      <c r="Q20" s="275"/>
      <c r="R20" s="275"/>
      <c r="S20" s="275"/>
      <c r="T20" s="275"/>
      <c r="U20" s="275"/>
      <c r="V20" s="275"/>
    </row>
    <row r="21" spans="1:22">
      <c r="A21" s="283"/>
      <c r="B21" s="275"/>
      <c r="C21" s="275"/>
      <c r="D21" s="275"/>
      <c r="E21" s="275"/>
      <c r="F21" s="275"/>
      <c r="G21" s="284"/>
      <c r="H21" s="284"/>
      <c r="I21" s="275"/>
      <c r="J21" s="275"/>
      <c r="K21" s="275"/>
      <c r="L21" s="275"/>
      <c r="M21" s="275"/>
      <c r="N21" s="275"/>
      <c r="O21" s="275"/>
      <c r="P21" s="275"/>
      <c r="Q21" s="275"/>
      <c r="R21" s="275"/>
      <c r="S21" s="275"/>
      <c r="T21" s="275"/>
      <c r="U21" s="275"/>
      <c r="V21" s="275"/>
    </row>
    <row r="22" spans="1:22" ht="15.75" thickBot="1">
      <c r="A22" s="580"/>
      <c r="B22" s="580"/>
      <c r="C22" s="580"/>
      <c r="D22" s="580"/>
      <c r="E22" s="580"/>
      <c r="F22" s="580"/>
      <c r="G22" s="580"/>
      <c r="H22" s="580"/>
      <c r="I22" s="580"/>
      <c r="J22" s="580"/>
      <c r="K22" s="580"/>
      <c r="L22" s="580"/>
      <c r="M22" s="580"/>
      <c r="N22" s="580"/>
      <c r="O22" s="580"/>
      <c r="P22" s="580"/>
      <c r="Q22" s="580"/>
      <c r="R22" s="580"/>
      <c r="S22" s="580"/>
      <c r="T22" s="580"/>
      <c r="U22" s="580"/>
      <c r="V22" s="580"/>
    </row>
    <row r="23" spans="1:22">
      <c r="A23" s="581" t="s">
        <v>706</v>
      </c>
      <c r="B23" s="582"/>
      <c r="C23" s="582"/>
      <c r="D23" s="582"/>
      <c r="E23" s="582"/>
      <c r="F23" s="582"/>
      <c r="G23" s="582"/>
      <c r="H23" s="582"/>
      <c r="I23" s="582"/>
      <c r="J23" s="582"/>
      <c r="K23" s="582"/>
      <c r="L23" s="582"/>
      <c r="M23" s="582"/>
      <c r="N23" s="582"/>
      <c r="O23" s="582"/>
      <c r="P23" s="582"/>
      <c r="Q23" s="582"/>
      <c r="R23" s="582"/>
      <c r="S23" s="582"/>
      <c r="T23" s="580"/>
      <c r="U23" s="580"/>
      <c r="V23" s="580"/>
    </row>
    <row r="24" spans="1:22">
      <c r="A24" s="583"/>
      <c r="B24" s="584"/>
      <c r="C24" s="584"/>
      <c r="D24" s="584"/>
      <c r="E24" s="584"/>
      <c r="F24" s="584"/>
      <c r="G24" s="584"/>
      <c r="H24" s="584"/>
      <c r="I24" s="584"/>
      <c r="J24" s="584"/>
      <c r="K24" s="584"/>
      <c r="L24" s="584"/>
      <c r="M24" s="584"/>
      <c r="N24" s="584"/>
      <c r="O24" s="584"/>
      <c r="P24" s="584"/>
      <c r="Q24" s="584"/>
      <c r="R24" s="584"/>
      <c r="S24" s="584"/>
      <c r="T24" s="580"/>
      <c r="U24" s="580"/>
      <c r="V24" s="580"/>
    </row>
    <row r="25" spans="1:22">
      <c r="A25" s="585"/>
      <c r="B25" s="586"/>
      <c r="C25" s="586"/>
      <c r="D25" s="586"/>
      <c r="E25" s="586"/>
      <c r="F25" s="586"/>
      <c r="G25" s="586"/>
      <c r="H25" s="586"/>
      <c r="I25" s="586"/>
      <c r="J25" s="586"/>
      <c r="K25" s="586"/>
      <c r="L25" s="586"/>
      <c r="M25" s="586"/>
      <c r="N25" s="586"/>
      <c r="O25" s="586"/>
      <c r="P25" s="586"/>
      <c r="Q25" s="586"/>
      <c r="R25" s="586"/>
      <c r="S25" s="586"/>
      <c r="T25" s="580"/>
      <c r="U25" s="580"/>
      <c r="V25" s="580"/>
    </row>
    <row r="26" spans="1:22">
      <c r="A26" s="585"/>
      <c r="B26" s="586"/>
      <c r="C26" s="586"/>
      <c r="D26" s="586"/>
      <c r="E26" s="586"/>
      <c r="F26" s="586"/>
      <c r="G26" s="586"/>
      <c r="H26" s="586"/>
      <c r="I26" s="586"/>
      <c r="J26" s="586"/>
      <c r="K26" s="586"/>
      <c r="L26" s="586"/>
      <c r="M26" s="586"/>
      <c r="N26" s="586"/>
      <c r="O26" s="586"/>
      <c r="P26" s="586"/>
      <c r="Q26" s="586"/>
      <c r="R26" s="586"/>
      <c r="S26" s="586"/>
      <c r="T26" s="580"/>
      <c r="U26" s="580"/>
      <c r="V26" s="580"/>
    </row>
    <row r="27" spans="1:22">
      <c r="A27" s="585"/>
      <c r="B27" s="586"/>
      <c r="C27" s="586"/>
      <c r="D27" s="586"/>
      <c r="E27" s="586"/>
      <c r="F27" s="586"/>
      <c r="G27" s="586"/>
      <c r="H27" s="586"/>
      <c r="I27" s="586"/>
      <c r="J27" s="586"/>
      <c r="K27" s="586"/>
      <c r="L27" s="586"/>
      <c r="M27" s="586"/>
      <c r="N27" s="586"/>
      <c r="O27" s="586"/>
      <c r="P27" s="586"/>
      <c r="Q27" s="586"/>
      <c r="R27" s="586"/>
      <c r="S27" s="586"/>
      <c r="T27" s="580"/>
      <c r="U27" s="580"/>
      <c r="V27" s="580"/>
    </row>
    <row r="28" spans="1:22">
      <c r="A28" s="585"/>
      <c r="B28" s="586"/>
      <c r="C28" s="586"/>
      <c r="D28" s="586"/>
      <c r="E28" s="586"/>
      <c r="F28" s="586"/>
      <c r="G28" s="586"/>
      <c r="H28" s="586"/>
      <c r="I28" s="586"/>
      <c r="J28" s="586"/>
      <c r="K28" s="586"/>
      <c r="L28" s="586"/>
      <c r="M28" s="586"/>
      <c r="N28" s="586"/>
      <c r="O28" s="586"/>
      <c r="P28" s="586"/>
      <c r="Q28" s="586"/>
      <c r="R28" s="586"/>
      <c r="S28" s="586"/>
      <c r="T28" s="580"/>
      <c r="U28" s="580"/>
      <c r="V28" s="580"/>
    </row>
    <row r="29" spans="1:22">
      <c r="A29" s="585"/>
      <c r="B29" s="586"/>
      <c r="C29" s="586"/>
      <c r="D29" s="586"/>
      <c r="E29" s="586"/>
      <c r="F29" s="586"/>
      <c r="G29" s="586"/>
      <c r="H29" s="586"/>
      <c r="I29" s="586"/>
      <c r="J29" s="586"/>
      <c r="K29" s="586"/>
      <c r="L29" s="586"/>
      <c r="M29" s="586"/>
      <c r="N29" s="586"/>
      <c r="O29" s="586"/>
      <c r="P29" s="586"/>
      <c r="Q29" s="586"/>
      <c r="R29" s="586"/>
      <c r="S29" s="586"/>
      <c r="T29" s="580"/>
      <c r="U29" s="580"/>
      <c r="V29" s="580"/>
    </row>
    <row r="30" spans="1:22">
      <c r="A30" s="585"/>
      <c r="B30" s="586"/>
      <c r="C30" s="586"/>
      <c r="D30" s="586"/>
      <c r="E30" s="586"/>
      <c r="F30" s="586"/>
      <c r="G30" s="586"/>
      <c r="H30" s="586"/>
      <c r="I30" s="586"/>
      <c r="J30" s="586"/>
      <c r="K30" s="586"/>
      <c r="L30" s="586"/>
      <c r="M30" s="586"/>
      <c r="N30" s="586"/>
      <c r="O30" s="586"/>
      <c r="P30" s="586"/>
      <c r="Q30" s="586"/>
      <c r="R30" s="586"/>
      <c r="S30" s="586"/>
      <c r="T30" s="580"/>
      <c r="U30" s="580"/>
      <c r="V30" s="580"/>
    </row>
    <row r="31" spans="1:22" ht="15.75" thickBot="1">
      <c r="A31" s="587"/>
      <c r="B31" s="587"/>
      <c r="C31" s="587"/>
      <c r="D31" s="587"/>
      <c r="E31" s="587"/>
      <c r="F31" s="587"/>
      <c r="G31" s="587"/>
      <c r="H31" s="587"/>
      <c r="I31" s="587"/>
      <c r="J31" s="587"/>
      <c r="K31" s="587"/>
      <c r="L31" s="587"/>
      <c r="M31" s="587"/>
      <c r="N31" s="587"/>
      <c r="O31" s="587"/>
      <c r="P31" s="587"/>
      <c r="Q31" s="587"/>
      <c r="R31" s="587"/>
      <c r="S31" s="587"/>
      <c r="T31" s="587"/>
      <c r="U31" s="587"/>
      <c r="V31" s="587"/>
    </row>
    <row r="32" spans="1:22" ht="15.75" thickBot="1">
      <c r="A32" s="588" t="s">
        <v>707</v>
      </c>
      <c r="B32" s="589"/>
      <c r="C32" s="589"/>
      <c r="D32" s="589"/>
      <c r="E32" s="589"/>
      <c r="F32" s="589"/>
      <c r="G32" s="589"/>
      <c r="H32" s="589"/>
      <c r="I32" s="589"/>
      <c r="J32" s="589"/>
      <c r="K32" s="285"/>
      <c r="L32" s="285"/>
      <c r="M32" s="285"/>
      <c r="N32" s="285"/>
      <c r="O32" s="285"/>
      <c r="P32" s="285"/>
      <c r="Q32" s="285"/>
      <c r="R32" s="285"/>
      <c r="S32" s="285"/>
      <c r="T32" s="286"/>
      <c r="U32" s="286"/>
      <c r="V32" s="286"/>
    </row>
    <row r="33" spans="1:22">
      <c r="A33" s="568"/>
      <c r="B33" s="569"/>
      <c r="C33" s="569"/>
      <c r="D33" s="569"/>
      <c r="E33" s="569"/>
      <c r="F33" s="569"/>
      <c r="G33" s="569"/>
      <c r="H33" s="569"/>
      <c r="I33" s="569"/>
      <c r="J33" s="569"/>
      <c r="K33" s="285"/>
      <c r="L33" s="285"/>
      <c r="M33" s="285"/>
      <c r="N33" s="285"/>
      <c r="O33" s="285"/>
      <c r="P33" s="285"/>
      <c r="Q33" s="285"/>
      <c r="R33" s="285"/>
      <c r="S33" s="285"/>
      <c r="T33" s="286"/>
      <c r="U33" s="286"/>
      <c r="V33" s="286"/>
    </row>
    <row r="34" spans="1:22">
      <c r="A34" s="570"/>
      <c r="B34" s="571"/>
      <c r="C34" s="571"/>
      <c r="D34" s="571"/>
      <c r="E34" s="571"/>
      <c r="F34" s="571"/>
      <c r="G34" s="571"/>
      <c r="H34" s="571"/>
      <c r="I34" s="571"/>
      <c r="J34" s="571"/>
      <c r="K34" s="286"/>
      <c r="L34" s="286"/>
      <c r="M34" s="286"/>
      <c r="N34" s="286"/>
      <c r="O34" s="286"/>
      <c r="P34" s="286"/>
      <c r="Q34" s="286"/>
      <c r="R34" s="286"/>
      <c r="S34" s="286"/>
      <c r="T34" s="286"/>
      <c r="U34" s="286"/>
      <c r="V34" s="286"/>
    </row>
    <row r="35" spans="1:22">
      <c r="A35" s="570"/>
      <c r="B35" s="571"/>
      <c r="C35" s="571"/>
      <c r="D35" s="571"/>
      <c r="E35" s="571"/>
      <c r="F35" s="571"/>
      <c r="G35" s="571"/>
      <c r="H35" s="571"/>
      <c r="I35" s="571"/>
      <c r="J35" s="571"/>
      <c r="K35" s="286"/>
      <c r="L35" s="286"/>
      <c r="M35" s="286"/>
      <c r="N35" s="286"/>
      <c r="O35" s="286"/>
      <c r="P35" s="286"/>
      <c r="Q35" s="286"/>
      <c r="R35" s="286"/>
      <c r="S35" s="286"/>
      <c r="T35" s="286"/>
      <c r="U35" s="286"/>
      <c r="V35" s="286"/>
    </row>
    <row r="36" spans="1:22">
      <c r="A36" s="570"/>
      <c r="B36" s="571"/>
      <c r="C36" s="571"/>
      <c r="D36" s="571"/>
      <c r="E36" s="571"/>
      <c r="F36" s="571"/>
      <c r="G36" s="571"/>
      <c r="H36" s="571"/>
      <c r="I36" s="571"/>
      <c r="J36" s="571"/>
      <c r="K36" s="286"/>
      <c r="L36" s="286"/>
      <c r="M36" s="286"/>
      <c r="N36" s="286"/>
      <c r="O36" s="286"/>
      <c r="P36" s="286"/>
      <c r="Q36" s="286"/>
      <c r="R36" s="286"/>
      <c r="S36" s="286"/>
      <c r="T36" s="286"/>
      <c r="U36" s="286"/>
      <c r="V36" s="286"/>
    </row>
    <row r="37" spans="1:22">
      <c r="A37" s="570"/>
      <c r="B37" s="571"/>
      <c r="C37" s="571"/>
      <c r="D37" s="571"/>
      <c r="E37" s="571"/>
      <c r="F37" s="571"/>
      <c r="G37" s="571"/>
      <c r="H37" s="571"/>
      <c r="I37" s="571"/>
      <c r="J37" s="571"/>
      <c r="K37" s="286"/>
      <c r="L37" s="286"/>
      <c r="M37" s="286"/>
      <c r="N37" s="286"/>
      <c r="O37" s="286"/>
      <c r="P37" s="286"/>
      <c r="Q37" s="286"/>
      <c r="R37" s="286"/>
      <c r="S37" s="286"/>
      <c r="T37" s="286"/>
      <c r="U37" s="286"/>
      <c r="V37" s="286"/>
    </row>
    <row r="38" spans="1:22">
      <c r="A38" s="570"/>
      <c r="B38" s="571"/>
      <c r="C38" s="571"/>
      <c r="D38" s="571"/>
      <c r="E38" s="571"/>
      <c r="F38" s="571"/>
      <c r="G38" s="571"/>
      <c r="H38" s="571"/>
      <c r="I38" s="571"/>
      <c r="J38" s="571"/>
      <c r="K38" s="286"/>
      <c r="L38" s="286"/>
      <c r="M38" s="286"/>
      <c r="N38" s="574" t="s">
        <v>708</v>
      </c>
      <c r="O38" s="574"/>
      <c r="P38" s="575"/>
      <c r="Q38" s="575"/>
      <c r="R38" s="575"/>
      <c r="S38" s="575"/>
      <c r="T38" s="286"/>
      <c r="U38" s="286"/>
      <c r="V38" s="286"/>
    </row>
    <row r="39" spans="1:22">
      <c r="A39" s="570"/>
      <c r="B39" s="571"/>
      <c r="C39" s="571"/>
      <c r="D39" s="571"/>
      <c r="E39" s="571"/>
      <c r="F39" s="571"/>
      <c r="G39" s="571"/>
      <c r="H39" s="571"/>
      <c r="I39" s="571"/>
      <c r="J39" s="571"/>
      <c r="K39" s="286"/>
      <c r="L39" s="286"/>
      <c r="M39" s="286"/>
      <c r="N39" s="286"/>
      <c r="O39" s="286"/>
      <c r="P39" s="286"/>
      <c r="Q39" s="286"/>
      <c r="R39" s="286"/>
      <c r="S39" s="286"/>
      <c r="T39" s="286"/>
      <c r="U39" s="286"/>
      <c r="V39" s="286"/>
    </row>
    <row r="40" spans="1:22">
      <c r="A40" s="570"/>
      <c r="B40" s="571"/>
      <c r="C40" s="571"/>
      <c r="D40" s="571"/>
      <c r="E40" s="571"/>
      <c r="F40" s="571"/>
      <c r="G40" s="571"/>
      <c r="H40" s="571"/>
      <c r="I40" s="571"/>
      <c r="J40" s="571"/>
      <c r="K40" s="286"/>
      <c r="L40" s="286"/>
      <c r="M40" s="286"/>
      <c r="N40" s="286"/>
      <c r="O40" s="286"/>
      <c r="P40" s="286"/>
      <c r="Q40" s="286"/>
      <c r="R40" s="286"/>
      <c r="S40" s="286"/>
      <c r="T40" s="286"/>
      <c r="U40" s="286"/>
      <c r="V40" s="286"/>
    </row>
    <row r="41" spans="1:22">
      <c r="A41" s="570"/>
      <c r="B41" s="571"/>
      <c r="C41" s="571"/>
      <c r="D41" s="571"/>
      <c r="E41" s="571"/>
      <c r="F41" s="571"/>
      <c r="G41" s="571"/>
      <c r="H41" s="571"/>
      <c r="I41" s="571"/>
      <c r="J41" s="571"/>
      <c r="K41" s="286"/>
      <c r="L41" s="286"/>
      <c r="M41" s="286"/>
      <c r="N41" s="286"/>
      <c r="O41" s="286"/>
      <c r="P41" s="286"/>
      <c r="Q41" s="286"/>
      <c r="R41" s="286"/>
      <c r="S41" s="286"/>
      <c r="T41" s="286"/>
      <c r="U41" s="286"/>
      <c r="V41" s="286"/>
    </row>
    <row r="42" spans="1:22">
      <c r="A42" s="570"/>
      <c r="B42" s="571"/>
      <c r="C42" s="571"/>
      <c r="D42" s="571"/>
      <c r="E42" s="571"/>
      <c r="F42" s="571"/>
      <c r="G42" s="571"/>
      <c r="H42" s="571"/>
      <c r="I42" s="571"/>
      <c r="J42" s="571"/>
      <c r="K42" s="286"/>
      <c r="L42" s="286"/>
      <c r="M42" s="286"/>
      <c r="N42" s="286"/>
      <c r="O42" s="286"/>
      <c r="P42" s="286"/>
      <c r="Q42" s="286"/>
      <c r="R42" s="286"/>
      <c r="S42" s="286"/>
      <c r="T42" s="286"/>
      <c r="U42" s="286"/>
      <c r="V42" s="286"/>
    </row>
    <row r="43" spans="1:22">
      <c r="A43" s="570"/>
      <c r="B43" s="571"/>
      <c r="C43" s="571"/>
      <c r="D43" s="571"/>
      <c r="E43" s="571"/>
      <c r="F43" s="571"/>
      <c r="G43" s="571"/>
      <c r="H43" s="571"/>
      <c r="I43" s="571"/>
      <c r="J43" s="571"/>
      <c r="K43" s="286"/>
      <c r="L43" s="286"/>
      <c r="M43" s="286"/>
      <c r="N43" s="286"/>
      <c r="O43" s="286"/>
      <c r="P43" s="286"/>
      <c r="Q43" s="286"/>
      <c r="R43" s="286"/>
      <c r="S43" s="286"/>
      <c r="T43" s="286"/>
      <c r="U43" s="286"/>
      <c r="V43" s="286"/>
    </row>
    <row r="44" spans="1:22">
      <c r="A44" s="570"/>
      <c r="B44" s="571"/>
      <c r="C44" s="571"/>
      <c r="D44" s="571"/>
      <c r="E44" s="571"/>
      <c r="F44" s="571"/>
      <c r="G44" s="571"/>
      <c r="H44" s="571"/>
      <c r="I44" s="571"/>
      <c r="J44" s="571"/>
      <c r="K44" s="286"/>
      <c r="L44" s="286"/>
      <c r="M44" s="286"/>
      <c r="N44" s="286"/>
      <c r="O44" s="286"/>
      <c r="P44" s="286"/>
      <c r="Q44" s="286"/>
      <c r="R44" s="286"/>
      <c r="S44" s="286"/>
      <c r="T44" s="286"/>
      <c r="U44" s="286"/>
      <c r="V44" s="286"/>
    </row>
    <row r="45" spans="1:22">
      <c r="A45" s="570"/>
      <c r="B45" s="571"/>
      <c r="C45" s="571"/>
      <c r="D45" s="571"/>
      <c r="E45" s="571"/>
      <c r="F45" s="571"/>
      <c r="G45" s="571"/>
      <c r="H45" s="571"/>
      <c r="I45" s="571"/>
      <c r="J45" s="571"/>
      <c r="K45" s="286"/>
      <c r="L45" s="286"/>
      <c r="M45" s="286"/>
      <c r="N45" s="286"/>
      <c r="O45" s="286"/>
      <c r="P45" s="286"/>
      <c r="Q45" s="286"/>
      <c r="R45" s="286"/>
      <c r="S45" s="286"/>
      <c r="T45" s="286"/>
      <c r="U45" s="286"/>
      <c r="V45" s="286"/>
    </row>
    <row r="46" spans="1:22">
      <c r="A46" s="570"/>
      <c r="B46" s="571"/>
      <c r="C46" s="571"/>
      <c r="D46" s="571"/>
      <c r="E46" s="571"/>
      <c r="F46" s="571"/>
      <c r="G46" s="571"/>
      <c r="H46" s="571"/>
      <c r="I46" s="571"/>
      <c r="J46" s="571"/>
      <c r="K46" s="286"/>
      <c r="L46" s="286"/>
      <c r="M46" s="286"/>
      <c r="N46" s="286"/>
      <c r="O46" s="286"/>
      <c r="P46" s="286"/>
      <c r="Q46" s="286"/>
      <c r="R46" s="286"/>
      <c r="S46" s="286"/>
      <c r="T46" s="286"/>
      <c r="U46" s="286"/>
      <c r="V46" s="286"/>
    </row>
    <row r="47" spans="1:22">
      <c r="A47" s="570"/>
      <c r="B47" s="571"/>
      <c r="C47" s="571"/>
      <c r="D47" s="571"/>
      <c r="E47" s="571"/>
      <c r="F47" s="571"/>
      <c r="G47" s="571"/>
      <c r="H47" s="571"/>
      <c r="I47" s="571"/>
      <c r="J47" s="571"/>
      <c r="K47" s="286"/>
      <c r="L47" s="286"/>
      <c r="M47" s="286"/>
      <c r="N47" s="286"/>
      <c r="O47" s="286"/>
      <c r="P47" s="286"/>
      <c r="Q47" s="286"/>
      <c r="R47" s="286"/>
      <c r="S47" s="286"/>
      <c r="T47" s="286"/>
      <c r="U47" s="286"/>
      <c r="V47" s="286"/>
    </row>
    <row r="48" spans="1:22">
      <c r="A48" s="570"/>
      <c r="B48" s="571"/>
      <c r="C48" s="571"/>
      <c r="D48" s="571"/>
      <c r="E48" s="571"/>
      <c r="F48" s="571"/>
      <c r="G48" s="571"/>
      <c r="H48" s="571"/>
      <c r="I48" s="571"/>
      <c r="J48" s="571"/>
      <c r="K48" s="286"/>
      <c r="L48" s="286"/>
      <c r="M48" s="286"/>
      <c r="N48" s="286"/>
      <c r="O48" s="286"/>
      <c r="P48" s="286"/>
      <c r="Q48" s="286"/>
      <c r="R48" s="286"/>
      <c r="S48" s="286"/>
      <c r="T48" s="286"/>
      <c r="U48" s="286"/>
      <c r="V48" s="286"/>
    </row>
    <row r="49" spans="1:22">
      <c r="A49" s="572"/>
      <c r="B49" s="573"/>
      <c r="C49" s="573"/>
      <c r="D49" s="573"/>
      <c r="E49" s="573"/>
      <c r="F49" s="573"/>
      <c r="G49" s="573"/>
      <c r="H49" s="573"/>
      <c r="I49" s="573"/>
      <c r="J49" s="573"/>
      <c r="K49" s="286"/>
      <c r="L49" s="286"/>
      <c r="M49" s="286"/>
      <c r="N49" s="286"/>
      <c r="O49" s="286"/>
      <c r="P49" s="286"/>
      <c r="Q49" s="286"/>
      <c r="R49" s="286"/>
      <c r="S49" s="286"/>
      <c r="T49" s="286"/>
      <c r="U49" s="286"/>
      <c r="V49" s="286"/>
    </row>
    <row r="50" spans="1:22">
      <c r="A50" s="576"/>
      <c r="B50" s="577"/>
      <c r="C50" s="577"/>
      <c r="D50" s="577"/>
      <c r="E50" s="577"/>
      <c r="F50" s="577"/>
      <c r="G50" s="577"/>
      <c r="H50" s="577"/>
      <c r="I50" s="577"/>
      <c r="J50" s="577"/>
      <c r="K50" s="286"/>
      <c r="L50" s="286"/>
      <c r="M50" s="286"/>
      <c r="N50" s="286"/>
      <c r="O50" s="286"/>
      <c r="P50" s="286"/>
      <c r="Q50" s="286"/>
      <c r="R50" s="286"/>
      <c r="S50" s="286"/>
      <c r="T50" s="286"/>
      <c r="U50" s="286"/>
      <c r="V50" s="286"/>
    </row>
    <row r="51" spans="1:22">
      <c r="A51" s="578"/>
      <c r="B51" s="579"/>
      <c r="C51" s="579"/>
      <c r="D51" s="579"/>
      <c r="E51" s="579"/>
      <c r="F51" s="579"/>
      <c r="G51" s="579"/>
      <c r="H51" s="579"/>
      <c r="I51" s="579"/>
      <c r="J51" s="579"/>
      <c r="K51" s="286"/>
      <c r="L51" s="286"/>
      <c r="M51" s="286"/>
      <c r="N51" s="286"/>
      <c r="O51" s="286"/>
      <c r="P51" s="286"/>
      <c r="Q51" s="286"/>
      <c r="R51" s="286"/>
      <c r="S51" s="286"/>
      <c r="T51" s="286"/>
      <c r="U51" s="286"/>
      <c r="V51" s="286"/>
    </row>
    <row r="52" spans="1:22">
      <c r="A52" s="578"/>
      <c r="B52" s="579"/>
      <c r="C52" s="579"/>
      <c r="D52" s="579"/>
      <c r="E52" s="579"/>
      <c r="F52" s="579"/>
      <c r="G52" s="579"/>
      <c r="H52" s="579"/>
      <c r="I52" s="579"/>
      <c r="J52" s="579"/>
      <c r="K52" s="286"/>
      <c r="L52" s="286"/>
      <c r="M52" s="286"/>
      <c r="N52" s="286"/>
      <c r="O52" s="286"/>
      <c r="P52" s="286"/>
      <c r="Q52" s="286"/>
      <c r="R52" s="286"/>
      <c r="S52" s="286"/>
      <c r="T52" s="286"/>
      <c r="U52" s="286"/>
      <c r="V52" s="286"/>
    </row>
  </sheetData>
  <mergeCells count="58">
    <mergeCell ref="F6:F7"/>
    <mergeCell ref="A1:V1"/>
    <mergeCell ref="A2:V2"/>
    <mergeCell ref="A3:V3"/>
    <mergeCell ref="A4:J4"/>
    <mergeCell ref="K4:L4"/>
    <mergeCell ref="M4:N4"/>
    <mergeCell ref="O4:P4"/>
    <mergeCell ref="Q4:R4"/>
    <mergeCell ref="S4:T4"/>
    <mergeCell ref="U4:V4"/>
    <mergeCell ref="A13:J13"/>
    <mergeCell ref="G6:G7"/>
    <mergeCell ref="H6:H7"/>
    <mergeCell ref="I6:I7"/>
    <mergeCell ref="A8:A9"/>
    <mergeCell ref="B8:B9"/>
    <mergeCell ref="C8:C9"/>
    <mergeCell ref="D8:D9"/>
    <mergeCell ref="E8:E9"/>
    <mergeCell ref="F8:F9"/>
    <mergeCell ref="G8:G9"/>
    <mergeCell ref="A6:A7"/>
    <mergeCell ref="B6:B7"/>
    <mergeCell ref="C6:C7"/>
    <mergeCell ref="D6:D7"/>
    <mergeCell ref="E6:E7"/>
    <mergeCell ref="H8:H9"/>
    <mergeCell ref="I8:I9"/>
    <mergeCell ref="A10:J10"/>
    <mergeCell ref="A11:J11"/>
    <mergeCell ref="A12:J12"/>
    <mergeCell ref="A14:J14"/>
    <mergeCell ref="A15:D16"/>
    <mergeCell ref="F15:J15"/>
    <mergeCell ref="F16:J16"/>
    <mergeCell ref="K16:M16"/>
    <mergeCell ref="Q16:S16"/>
    <mergeCell ref="T16:V16"/>
    <mergeCell ref="A17:B17"/>
    <mergeCell ref="F17:G20"/>
    <mergeCell ref="H17:H20"/>
    <mergeCell ref="I17:I20"/>
    <mergeCell ref="T17:U17"/>
    <mergeCell ref="A18:B18"/>
    <mergeCell ref="A19:B19"/>
    <mergeCell ref="A20:B20"/>
    <mergeCell ref="N16:P16"/>
    <mergeCell ref="A33:J49"/>
    <mergeCell ref="N38:O38"/>
    <mergeCell ref="P38:S38"/>
    <mergeCell ref="A50:J52"/>
    <mergeCell ref="A22:V22"/>
    <mergeCell ref="A23:S24"/>
    <mergeCell ref="T23:V30"/>
    <mergeCell ref="A25:S30"/>
    <mergeCell ref="A31:V31"/>
    <mergeCell ref="A32:J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A716-BB82-4647-9C19-C608D69C2159}">
  <dimension ref="A1:V53"/>
  <sheetViews>
    <sheetView workbookViewId="0">
      <selection sqref="A1:XFD1048576"/>
    </sheetView>
  </sheetViews>
  <sheetFormatPr defaultColWidth="10" defaultRowHeight="15"/>
  <cols>
    <col min="3" max="3" width="22.140625" customWidth="1"/>
  </cols>
  <sheetData>
    <row r="1" spans="1:22">
      <c r="A1" s="617" t="s">
        <v>709</v>
      </c>
      <c r="B1" s="618"/>
      <c r="C1" s="618"/>
      <c r="D1" s="618"/>
      <c r="E1" s="618"/>
      <c r="F1" s="618"/>
      <c r="G1" s="618"/>
      <c r="H1" s="618"/>
      <c r="I1" s="618"/>
      <c r="J1" s="618"/>
      <c r="K1" s="618"/>
      <c r="L1" s="618"/>
      <c r="M1" s="618"/>
      <c r="N1" s="618"/>
      <c r="O1" s="618"/>
      <c r="P1" s="618"/>
      <c r="Q1" s="618"/>
      <c r="R1" s="618"/>
      <c r="S1" s="618"/>
      <c r="T1" s="618"/>
      <c r="U1" s="618"/>
      <c r="V1" s="619"/>
    </row>
    <row r="2" spans="1:22">
      <c r="A2" s="617" t="s">
        <v>710</v>
      </c>
      <c r="B2" s="618"/>
      <c r="C2" s="618"/>
      <c r="D2" s="618"/>
      <c r="E2" s="618"/>
      <c r="F2" s="618"/>
      <c r="G2" s="618"/>
      <c r="H2" s="618"/>
      <c r="I2" s="618"/>
      <c r="J2" s="618"/>
      <c r="K2" s="618"/>
      <c r="L2" s="618"/>
      <c r="M2" s="618"/>
      <c r="N2" s="618"/>
      <c r="O2" s="618"/>
      <c r="P2" s="618"/>
      <c r="Q2" s="618"/>
      <c r="R2" s="618"/>
      <c r="S2" s="618"/>
      <c r="T2" s="618"/>
      <c r="U2" s="618"/>
      <c r="V2" s="619"/>
    </row>
    <row r="3" spans="1:22">
      <c r="A3" s="617" t="s">
        <v>662</v>
      </c>
      <c r="B3" s="618"/>
      <c r="C3" s="618"/>
      <c r="D3" s="618"/>
      <c r="E3" s="618"/>
      <c r="F3" s="618"/>
      <c r="G3" s="618"/>
      <c r="H3" s="618"/>
      <c r="I3" s="618"/>
      <c r="J3" s="618"/>
      <c r="K3" s="618"/>
      <c r="L3" s="618"/>
      <c r="M3" s="618"/>
      <c r="N3" s="618"/>
      <c r="O3" s="618"/>
      <c r="P3" s="618"/>
      <c r="Q3" s="618"/>
      <c r="R3" s="618"/>
      <c r="S3" s="618"/>
      <c r="T3" s="618"/>
      <c r="U3" s="618"/>
      <c r="V3" s="619"/>
    </row>
    <row r="4" spans="1:22">
      <c r="A4" s="620"/>
      <c r="B4" s="621"/>
      <c r="C4" s="621"/>
      <c r="D4" s="621"/>
      <c r="E4" s="621"/>
      <c r="F4" s="621"/>
      <c r="G4" s="621"/>
      <c r="H4" s="621"/>
      <c r="I4" s="621"/>
      <c r="J4" s="622"/>
      <c r="K4" s="287"/>
      <c r="L4" s="288"/>
      <c r="M4" s="288"/>
      <c r="N4" s="288"/>
      <c r="O4" s="288"/>
      <c r="P4" s="288"/>
      <c r="Q4" s="288"/>
      <c r="R4" s="288"/>
      <c r="S4" s="288"/>
      <c r="T4" s="288"/>
      <c r="U4" s="288"/>
      <c r="V4" s="289"/>
    </row>
    <row r="5" spans="1:22" s="203" customFormat="1" ht="33.75">
      <c r="A5" s="290" t="s">
        <v>663</v>
      </c>
      <c r="B5" s="290" t="s">
        <v>664</v>
      </c>
      <c r="C5" s="290" t="s">
        <v>665</v>
      </c>
      <c r="D5" s="290" t="s">
        <v>666</v>
      </c>
      <c r="E5" s="290" t="s">
        <v>667</v>
      </c>
      <c r="F5" s="290" t="s">
        <v>668</v>
      </c>
      <c r="G5" s="290" t="s">
        <v>669</v>
      </c>
      <c r="H5" s="290" t="s">
        <v>670</v>
      </c>
      <c r="I5" s="290" t="s">
        <v>26</v>
      </c>
      <c r="J5" s="290" t="s">
        <v>671</v>
      </c>
      <c r="K5" s="290" t="s">
        <v>672</v>
      </c>
      <c r="L5" s="290" t="s">
        <v>673</v>
      </c>
      <c r="M5" s="290" t="s">
        <v>674</v>
      </c>
      <c r="N5" s="290" t="s">
        <v>675</v>
      </c>
      <c r="O5" s="290" t="s">
        <v>676</v>
      </c>
      <c r="P5" s="290" t="s">
        <v>677</v>
      </c>
      <c r="Q5" s="290" t="s">
        <v>678</v>
      </c>
      <c r="R5" s="290" t="s">
        <v>679</v>
      </c>
      <c r="S5" s="290" t="s">
        <v>680</v>
      </c>
      <c r="T5" s="290" t="s">
        <v>681</v>
      </c>
      <c r="U5" s="290" t="s">
        <v>682</v>
      </c>
      <c r="V5" s="290" t="s">
        <v>683</v>
      </c>
    </row>
    <row r="6" spans="1:22" s="203" customFormat="1" ht="81" customHeight="1">
      <c r="A6" s="647">
        <v>1</v>
      </c>
      <c r="B6" s="651" t="s">
        <v>711</v>
      </c>
      <c r="C6" s="645" t="s">
        <v>712</v>
      </c>
      <c r="D6" s="645" t="s">
        <v>238</v>
      </c>
      <c r="E6" s="645" t="s">
        <v>686</v>
      </c>
      <c r="F6" s="645" t="s">
        <v>687</v>
      </c>
      <c r="G6" s="645" t="s">
        <v>713</v>
      </c>
      <c r="H6" s="645" t="s">
        <v>689</v>
      </c>
      <c r="I6" s="645"/>
      <c r="J6" s="291" t="s">
        <v>690</v>
      </c>
      <c r="K6" s="292">
        <v>1</v>
      </c>
      <c r="L6" s="293"/>
      <c r="M6" s="294"/>
      <c r="N6" s="293"/>
      <c r="O6" s="293"/>
      <c r="P6" s="293"/>
      <c r="Q6" s="293"/>
      <c r="R6" s="293"/>
      <c r="S6" s="293"/>
      <c r="T6" s="293"/>
      <c r="U6" s="293"/>
      <c r="V6" s="293"/>
    </row>
    <row r="7" spans="1:22" s="203" customFormat="1" ht="11.25">
      <c r="A7" s="648"/>
      <c r="B7" s="652"/>
      <c r="C7" s="646"/>
      <c r="D7" s="646"/>
      <c r="E7" s="646"/>
      <c r="F7" s="646"/>
      <c r="G7" s="646"/>
      <c r="H7" s="646"/>
      <c r="I7" s="646"/>
      <c r="J7" s="295" t="s">
        <v>703</v>
      </c>
      <c r="K7" s="296"/>
      <c r="L7" s="297"/>
      <c r="M7" s="296"/>
      <c r="N7" s="297"/>
      <c r="O7" s="297"/>
      <c r="P7" s="297"/>
      <c r="Q7" s="297"/>
      <c r="R7" s="297"/>
      <c r="S7" s="297"/>
      <c r="T7" s="297"/>
      <c r="U7" s="297"/>
      <c r="V7" s="297"/>
    </row>
    <row r="8" spans="1:22" s="203" customFormat="1" ht="57" customHeight="1">
      <c r="A8" s="647">
        <v>2</v>
      </c>
      <c r="B8" s="635" t="s">
        <v>714</v>
      </c>
      <c r="C8" s="649" t="s">
        <v>715</v>
      </c>
      <c r="D8" s="635" t="s">
        <v>238</v>
      </c>
      <c r="E8" s="635" t="s">
        <v>686</v>
      </c>
      <c r="F8" s="635" t="s">
        <v>687</v>
      </c>
      <c r="G8" s="635" t="s">
        <v>713</v>
      </c>
      <c r="H8" s="635" t="s">
        <v>693</v>
      </c>
      <c r="I8" s="635"/>
      <c r="J8" s="298" t="s">
        <v>690</v>
      </c>
      <c r="K8" s="299"/>
      <c r="L8" s="299"/>
      <c r="M8" s="299"/>
      <c r="N8" s="299"/>
      <c r="O8" s="299"/>
      <c r="P8" s="299"/>
      <c r="Q8" s="299">
        <v>1</v>
      </c>
      <c r="R8" s="299"/>
      <c r="S8" s="299"/>
      <c r="T8" s="299"/>
      <c r="U8" s="299"/>
      <c r="V8" s="299">
        <v>1</v>
      </c>
    </row>
    <row r="9" spans="1:22" s="203" customFormat="1" ht="46.35" customHeight="1">
      <c r="A9" s="648"/>
      <c r="B9" s="635"/>
      <c r="C9" s="650"/>
      <c r="D9" s="635"/>
      <c r="E9" s="635"/>
      <c r="F9" s="635"/>
      <c r="G9" s="635"/>
      <c r="H9" s="635"/>
      <c r="I9" s="635"/>
      <c r="J9" s="300" t="s">
        <v>703</v>
      </c>
      <c r="K9" s="296"/>
      <c r="L9" s="296"/>
      <c r="M9" s="296"/>
      <c r="N9" s="217"/>
      <c r="O9" s="296"/>
      <c r="P9" s="296"/>
      <c r="Q9" s="296"/>
      <c r="R9" s="296"/>
      <c r="S9" s="296"/>
      <c r="T9" s="296"/>
      <c r="U9" s="296"/>
      <c r="V9" s="296"/>
    </row>
    <row r="10" spans="1:22" s="203" customFormat="1" ht="11.25">
      <c r="A10" s="636" t="s">
        <v>694</v>
      </c>
      <c r="B10" s="637"/>
      <c r="C10" s="637"/>
      <c r="D10" s="637"/>
      <c r="E10" s="637"/>
      <c r="F10" s="637"/>
      <c r="G10" s="637"/>
      <c r="H10" s="637"/>
      <c r="I10" s="637"/>
      <c r="J10" s="638"/>
      <c r="K10" s="301">
        <v>2</v>
      </c>
      <c r="L10" s="301">
        <v>1</v>
      </c>
      <c r="M10" s="301">
        <v>1</v>
      </c>
      <c r="N10" s="301">
        <v>1</v>
      </c>
      <c r="O10" s="301">
        <v>1</v>
      </c>
      <c r="P10" s="301">
        <v>1</v>
      </c>
      <c r="Q10" s="301">
        <v>1</v>
      </c>
      <c r="R10" s="301">
        <v>1</v>
      </c>
      <c r="S10" s="301">
        <v>1</v>
      </c>
      <c r="T10" s="301">
        <v>1</v>
      </c>
      <c r="U10" s="301">
        <v>1</v>
      </c>
      <c r="V10" s="301">
        <v>1</v>
      </c>
    </row>
    <row r="11" spans="1:22" s="203" customFormat="1" ht="11.25">
      <c r="A11" s="639" t="s">
        <v>695</v>
      </c>
      <c r="B11" s="640"/>
      <c r="C11" s="640"/>
      <c r="D11" s="640"/>
      <c r="E11" s="640"/>
      <c r="F11" s="640"/>
      <c r="G11" s="640"/>
      <c r="H11" s="640"/>
      <c r="I11" s="640"/>
      <c r="J11" s="641"/>
      <c r="K11" s="301">
        <v>0</v>
      </c>
      <c r="L11" s="301">
        <v>0</v>
      </c>
      <c r="M11" s="301">
        <v>0</v>
      </c>
      <c r="N11" s="301">
        <v>0</v>
      </c>
      <c r="O11" s="301">
        <v>0</v>
      </c>
      <c r="P11" s="301">
        <v>0</v>
      </c>
      <c r="Q11" s="301">
        <v>0</v>
      </c>
      <c r="R11" s="301">
        <v>0</v>
      </c>
      <c r="S11" s="301">
        <v>0</v>
      </c>
      <c r="T11" s="301">
        <v>0</v>
      </c>
      <c r="U11" s="301">
        <v>0</v>
      </c>
      <c r="V11" s="301">
        <v>0</v>
      </c>
    </row>
    <row r="12" spans="1:22" s="203" customFormat="1" ht="11.25">
      <c r="A12" s="639" t="s">
        <v>696</v>
      </c>
      <c r="B12" s="640"/>
      <c r="C12" s="640"/>
      <c r="D12" s="640"/>
      <c r="E12" s="640"/>
      <c r="F12" s="640"/>
      <c r="G12" s="640"/>
      <c r="H12" s="640"/>
      <c r="I12" s="640"/>
      <c r="J12" s="641"/>
      <c r="K12" s="301">
        <v>0</v>
      </c>
      <c r="L12" s="301">
        <v>0</v>
      </c>
      <c r="M12" s="301">
        <v>0</v>
      </c>
      <c r="N12" s="301">
        <v>0</v>
      </c>
      <c r="O12" s="301">
        <v>0</v>
      </c>
      <c r="P12" s="301">
        <v>0</v>
      </c>
      <c r="Q12" s="301">
        <v>0</v>
      </c>
      <c r="R12" s="301">
        <v>0</v>
      </c>
      <c r="S12" s="301">
        <v>0</v>
      </c>
      <c r="T12" s="301">
        <v>0</v>
      </c>
      <c r="U12" s="301">
        <v>0</v>
      </c>
      <c r="V12" s="301">
        <v>0</v>
      </c>
    </row>
    <row r="13" spans="1:22" s="203" customFormat="1" ht="11.25">
      <c r="A13" s="642" t="s">
        <v>697</v>
      </c>
      <c r="B13" s="643"/>
      <c r="C13" s="643"/>
      <c r="D13" s="643"/>
      <c r="E13" s="643"/>
      <c r="F13" s="643"/>
      <c r="G13" s="643"/>
      <c r="H13" s="643"/>
      <c r="I13" s="643"/>
      <c r="J13" s="644"/>
      <c r="K13" s="302">
        <v>0</v>
      </c>
      <c r="L13" s="302">
        <v>0</v>
      </c>
      <c r="M13" s="302">
        <v>0</v>
      </c>
      <c r="N13" s="302">
        <v>0</v>
      </c>
      <c r="O13" s="302">
        <v>0</v>
      </c>
      <c r="P13" s="302">
        <v>0</v>
      </c>
      <c r="Q13" s="302">
        <v>0</v>
      </c>
      <c r="R13" s="302">
        <v>0</v>
      </c>
      <c r="S13" s="302">
        <v>0</v>
      </c>
      <c r="T13" s="302">
        <v>0</v>
      </c>
      <c r="U13" s="302">
        <v>0</v>
      </c>
      <c r="V13" s="302">
        <v>0</v>
      </c>
    </row>
    <row r="14" spans="1:22" s="203" customFormat="1" ht="12" thickBot="1">
      <c r="A14" s="626" t="s">
        <v>698</v>
      </c>
      <c r="B14" s="627"/>
      <c r="C14" s="627"/>
      <c r="D14" s="627"/>
      <c r="E14" s="627"/>
      <c r="F14" s="627"/>
      <c r="G14" s="627"/>
      <c r="H14" s="627"/>
      <c r="I14" s="627"/>
      <c r="J14" s="628"/>
      <c r="K14" s="303">
        <v>0</v>
      </c>
      <c r="L14" s="303">
        <v>0</v>
      </c>
      <c r="M14" s="303">
        <v>0</v>
      </c>
      <c r="N14" s="303">
        <v>0</v>
      </c>
      <c r="O14" s="304">
        <v>0</v>
      </c>
      <c r="P14" s="304">
        <v>0</v>
      </c>
      <c r="Q14" s="304">
        <v>0</v>
      </c>
      <c r="R14" s="304">
        <v>0</v>
      </c>
      <c r="S14" s="304">
        <v>0</v>
      </c>
      <c r="T14" s="304">
        <v>0</v>
      </c>
      <c r="U14" s="304">
        <v>0</v>
      </c>
      <c r="V14" s="304">
        <v>0</v>
      </c>
    </row>
    <row r="15" spans="1:22" ht="15.75" customHeight="1" thickBot="1">
      <c r="A15" s="629" t="s">
        <v>699</v>
      </c>
      <c r="B15" s="630"/>
      <c r="C15" s="630"/>
      <c r="D15" s="631"/>
      <c r="E15" s="244" t="s">
        <v>700</v>
      </c>
      <c r="F15" s="604" t="s">
        <v>701</v>
      </c>
      <c r="G15" s="604"/>
      <c r="H15" s="604"/>
      <c r="I15" s="604"/>
      <c r="J15" s="604"/>
      <c r="K15" s="591">
        <v>1</v>
      </c>
      <c r="L15" s="591"/>
      <c r="M15" s="605"/>
      <c r="N15" s="590">
        <v>1</v>
      </c>
      <c r="O15" s="591"/>
      <c r="P15" s="605"/>
      <c r="Q15" s="590">
        <v>1</v>
      </c>
      <c r="R15" s="591"/>
      <c r="S15" s="605"/>
      <c r="T15" s="590">
        <v>1</v>
      </c>
      <c r="U15" s="591"/>
      <c r="V15" s="591"/>
    </row>
    <row r="16" spans="1:22" ht="33.75">
      <c r="A16" s="632"/>
      <c r="B16" s="633"/>
      <c r="C16" s="633"/>
      <c r="D16" s="634"/>
      <c r="E16" s="245" t="s">
        <v>702</v>
      </c>
      <c r="F16" s="604"/>
      <c r="G16" s="604"/>
      <c r="H16" s="604"/>
      <c r="I16" s="604"/>
      <c r="J16" s="604"/>
      <c r="K16" s="277"/>
      <c r="L16" s="277"/>
      <c r="M16" s="276"/>
      <c r="N16" s="276"/>
      <c r="O16" s="276"/>
      <c r="P16" s="276"/>
      <c r="Q16" s="276"/>
      <c r="R16" s="276"/>
      <c r="S16" s="276"/>
      <c r="T16" s="623"/>
      <c r="U16" s="623"/>
      <c r="V16" s="278"/>
    </row>
    <row r="17" spans="1:22">
      <c r="A17" s="275"/>
      <c r="B17" s="275"/>
      <c r="C17" s="275"/>
      <c r="D17" s="275"/>
      <c r="E17" s="275"/>
      <c r="F17" s="275"/>
      <c r="G17" s="275"/>
      <c r="H17" s="275"/>
      <c r="I17" s="275"/>
      <c r="J17" s="275"/>
      <c r="K17" s="277"/>
      <c r="L17" s="277"/>
      <c r="M17" s="275"/>
      <c r="N17" s="275"/>
      <c r="O17" s="275"/>
      <c r="P17" s="275"/>
      <c r="Q17" s="275"/>
      <c r="R17" s="275"/>
      <c r="S17" s="275"/>
      <c r="T17" s="275"/>
      <c r="U17" s="275"/>
      <c r="V17" s="275"/>
    </row>
    <row r="18" spans="1:22">
      <c r="A18" s="624" t="s">
        <v>690</v>
      </c>
      <c r="B18" s="625"/>
      <c r="C18" s="305">
        <v>1</v>
      </c>
      <c r="D18" s="275"/>
      <c r="E18" s="275"/>
      <c r="F18" s="594"/>
      <c r="G18" s="594"/>
      <c r="H18" s="595"/>
      <c r="I18" s="1065"/>
      <c r="J18" s="276"/>
      <c r="K18" s="276"/>
      <c r="L18" s="276"/>
      <c r="M18" s="276"/>
      <c r="N18" s="276"/>
      <c r="O18" s="276"/>
      <c r="P18" s="276"/>
      <c r="Q18" s="276"/>
      <c r="R18" s="276"/>
      <c r="S18" s="276"/>
      <c r="T18" s="596"/>
      <c r="U18" s="596"/>
      <c r="V18" s="278"/>
    </row>
    <row r="19" spans="1:22">
      <c r="A19" s="597" t="s">
        <v>703</v>
      </c>
      <c r="B19" s="598"/>
      <c r="C19" s="279">
        <v>2</v>
      </c>
      <c r="D19" s="275"/>
      <c r="E19" s="275"/>
      <c r="F19" s="594"/>
      <c r="G19" s="594"/>
      <c r="H19" s="595"/>
      <c r="I19" s="1065"/>
      <c r="J19" s="275"/>
      <c r="K19" s="275"/>
      <c r="L19" s="275"/>
      <c r="M19" s="275"/>
      <c r="N19" s="275"/>
      <c r="O19" s="275"/>
      <c r="P19" s="275"/>
      <c r="Q19" s="275"/>
      <c r="R19" s="275"/>
      <c r="S19" s="275"/>
      <c r="T19" s="275"/>
      <c r="U19" s="275"/>
      <c r="V19" s="275"/>
    </row>
    <row r="20" spans="1:22">
      <c r="A20" s="597" t="s">
        <v>704</v>
      </c>
      <c r="B20" s="598"/>
      <c r="C20" s="280">
        <v>3</v>
      </c>
      <c r="D20" s="275"/>
      <c r="E20" s="275"/>
      <c r="F20" s="594"/>
      <c r="G20" s="594"/>
      <c r="H20" s="595"/>
      <c r="I20" s="1065"/>
      <c r="J20" s="275"/>
      <c r="K20" s="275"/>
      <c r="L20" s="275"/>
      <c r="M20" s="275"/>
      <c r="N20" s="275"/>
      <c r="O20" s="275"/>
      <c r="P20" s="275"/>
      <c r="Q20" s="275"/>
      <c r="R20" s="275"/>
      <c r="S20" s="275"/>
      <c r="T20" s="275"/>
      <c r="U20" s="275"/>
      <c r="V20" s="275"/>
    </row>
    <row r="21" spans="1:22">
      <c r="A21" s="597" t="s">
        <v>705</v>
      </c>
      <c r="B21" s="598"/>
      <c r="C21" s="281"/>
      <c r="D21" s="275"/>
      <c r="E21" s="275"/>
      <c r="F21" s="594"/>
      <c r="G21" s="594"/>
      <c r="H21" s="595"/>
      <c r="I21" s="1065"/>
      <c r="J21" s="275"/>
      <c r="K21" s="275"/>
      <c r="L21" s="275"/>
      <c r="M21" s="275"/>
      <c r="N21" s="275"/>
      <c r="O21" s="275"/>
      <c r="P21" s="275"/>
      <c r="Q21" s="275"/>
      <c r="R21" s="275"/>
      <c r="S21" s="275"/>
      <c r="T21" s="275"/>
      <c r="U21" s="275"/>
      <c r="V21" s="275"/>
    </row>
    <row r="22" spans="1:22">
      <c r="A22" s="283"/>
      <c r="B22" s="275"/>
      <c r="C22" s="275"/>
      <c r="D22" s="275"/>
      <c r="E22" s="275"/>
      <c r="F22" s="275"/>
      <c r="G22" s="284"/>
      <c r="H22" s="284"/>
      <c r="I22" s="275"/>
      <c r="J22" s="275"/>
      <c r="K22" s="275"/>
      <c r="L22" s="275"/>
      <c r="M22" s="275"/>
      <c r="N22" s="275"/>
      <c r="O22" s="275"/>
      <c r="P22" s="275"/>
      <c r="Q22" s="275"/>
      <c r="R22" s="275"/>
      <c r="S22" s="275"/>
      <c r="T22" s="275"/>
      <c r="U22" s="275"/>
      <c r="V22" s="275"/>
    </row>
    <row r="23" spans="1:22" ht="15.75" thickBot="1">
      <c r="A23" s="580"/>
      <c r="B23" s="580"/>
      <c r="C23" s="580"/>
      <c r="D23" s="580"/>
      <c r="E23" s="580"/>
      <c r="F23" s="580"/>
      <c r="G23" s="580"/>
      <c r="H23" s="580"/>
      <c r="I23" s="580"/>
      <c r="J23" s="580"/>
      <c r="K23" s="580"/>
      <c r="L23" s="580"/>
      <c r="M23" s="580"/>
      <c r="N23" s="580"/>
      <c r="O23" s="580"/>
      <c r="P23" s="580"/>
      <c r="Q23" s="580"/>
      <c r="R23" s="580"/>
      <c r="S23" s="580"/>
      <c r="T23" s="580"/>
      <c r="U23" s="580"/>
      <c r="V23" s="580"/>
    </row>
    <row r="24" spans="1:22">
      <c r="A24" s="581" t="s">
        <v>706</v>
      </c>
      <c r="B24" s="582"/>
      <c r="C24" s="582"/>
      <c r="D24" s="582"/>
      <c r="E24" s="582"/>
      <c r="F24" s="582"/>
      <c r="G24" s="582"/>
      <c r="H24" s="582"/>
      <c r="I24" s="582"/>
      <c r="J24" s="582"/>
      <c r="K24" s="582"/>
      <c r="L24" s="582"/>
      <c r="M24" s="582"/>
      <c r="N24" s="582"/>
      <c r="O24" s="582"/>
      <c r="P24" s="582"/>
      <c r="Q24" s="582"/>
      <c r="R24" s="582"/>
      <c r="S24" s="582"/>
      <c r="T24" s="580"/>
      <c r="U24" s="580"/>
      <c r="V24" s="580"/>
    </row>
    <row r="25" spans="1:22">
      <c r="A25" s="583"/>
      <c r="B25" s="584"/>
      <c r="C25" s="584"/>
      <c r="D25" s="584"/>
      <c r="E25" s="584"/>
      <c r="F25" s="584"/>
      <c r="G25" s="584"/>
      <c r="H25" s="584"/>
      <c r="I25" s="584"/>
      <c r="J25" s="584"/>
      <c r="K25" s="584"/>
      <c r="L25" s="584"/>
      <c r="M25" s="584"/>
      <c r="N25" s="584"/>
      <c r="O25" s="584"/>
      <c r="P25" s="584"/>
      <c r="Q25" s="584"/>
      <c r="R25" s="584"/>
      <c r="S25" s="584"/>
      <c r="T25" s="580"/>
      <c r="U25" s="580"/>
      <c r="V25" s="580"/>
    </row>
    <row r="26" spans="1:22">
      <c r="A26" s="585"/>
      <c r="B26" s="586"/>
      <c r="C26" s="586"/>
      <c r="D26" s="586"/>
      <c r="E26" s="586"/>
      <c r="F26" s="586"/>
      <c r="G26" s="586"/>
      <c r="H26" s="586"/>
      <c r="I26" s="586"/>
      <c r="J26" s="586"/>
      <c r="K26" s="586"/>
      <c r="L26" s="586"/>
      <c r="M26" s="586"/>
      <c r="N26" s="586"/>
      <c r="O26" s="586"/>
      <c r="P26" s="586"/>
      <c r="Q26" s="586"/>
      <c r="R26" s="586"/>
      <c r="S26" s="586"/>
      <c r="T26" s="580"/>
      <c r="U26" s="580"/>
      <c r="V26" s="580"/>
    </row>
    <row r="27" spans="1:22">
      <c r="A27" s="585"/>
      <c r="B27" s="586"/>
      <c r="C27" s="586"/>
      <c r="D27" s="586"/>
      <c r="E27" s="586"/>
      <c r="F27" s="586"/>
      <c r="G27" s="586"/>
      <c r="H27" s="586"/>
      <c r="I27" s="586"/>
      <c r="J27" s="586"/>
      <c r="K27" s="586"/>
      <c r="L27" s="586"/>
      <c r="M27" s="586"/>
      <c r="N27" s="586"/>
      <c r="O27" s="586"/>
      <c r="P27" s="586"/>
      <c r="Q27" s="586"/>
      <c r="R27" s="586"/>
      <c r="S27" s="586"/>
      <c r="T27" s="580"/>
      <c r="U27" s="580"/>
      <c r="V27" s="580"/>
    </row>
    <row r="28" spans="1:22">
      <c r="A28" s="585"/>
      <c r="B28" s="586"/>
      <c r="C28" s="586"/>
      <c r="D28" s="586"/>
      <c r="E28" s="586"/>
      <c r="F28" s="586"/>
      <c r="G28" s="586"/>
      <c r="H28" s="586"/>
      <c r="I28" s="586"/>
      <c r="J28" s="586"/>
      <c r="K28" s="586"/>
      <c r="L28" s="586"/>
      <c r="M28" s="586"/>
      <c r="N28" s="586"/>
      <c r="O28" s="586"/>
      <c r="P28" s="586"/>
      <c r="Q28" s="586"/>
      <c r="R28" s="586"/>
      <c r="S28" s="586"/>
      <c r="T28" s="580"/>
      <c r="U28" s="580"/>
      <c r="V28" s="580"/>
    </row>
    <row r="29" spans="1:22">
      <c r="A29" s="585"/>
      <c r="B29" s="586"/>
      <c r="C29" s="586"/>
      <c r="D29" s="586"/>
      <c r="E29" s="586"/>
      <c r="F29" s="586"/>
      <c r="G29" s="586"/>
      <c r="H29" s="586"/>
      <c r="I29" s="586"/>
      <c r="J29" s="586"/>
      <c r="K29" s="586"/>
      <c r="L29" s="586"/>
      <c r="M29" s="586"/>
      <c r="N29" s="586"/>
      <c r="O29" s="586"/>
      <c r="P29" s="586"/>
      <c r="Q29" s="586"/>
      <c r="R29" s="586"/>
      <c r="S29" s="586"/>
      <c r="T29" s="580"/>
      <c r="U29" s="580"/>
      <c r="V29" s="580"/>
    </row>
    <row r="30" spans="1:22">
      <c r="A30" s="585"/>
      <c r="B30" s="586"/>
      <c r="C30" s="586"/>
      <c r="D30" s="586"/>
      <c r="E30" s="586"/>
      <c r="F30" s="586"/>
      <c r="G30" s="586"/>
      <c r="H30" s="586"/>
      <c r="I30" s="586"/>
      <c r="J30" s="586"/>
      <c r="K30" s="586"/>
      <c r="L30" s="586"/>
      <c r="M30" s="586"/>
      <c r="N30" s="586"/>
      <c r="O30" s="586"/>
      <c r="P30" s="586"/>
      <c r="Q30" s="586"/>
      <c r="R30" s="586"/>
      <c r="S30" s="586"/>
      <c r="T30" s="580"/>
      <c r="U30" s="580"/>
      <c r="V30" s="580"/>
    </row>
    <row r="31" spans="1:22">
      <c r="A31" s="585"/>
      <c r="B31" s="586"/>
      <c r="C31" s="586"/>
      <c r="D31" s="586"/>
      <c r="E31" s="586"/>
      <c r="F31" s="586"/>
      <c r="G31" s="586"/>
      <c r="H31" s="586"/>
      <c r="I31" s="586"/>
      <c r="J31" s="586"/>
      <c r="K31" s="586"/>
      <c r="L31" s="586"/>
      <c r="M31" s="586"/>
      <c r="N31" s="586"/>
      <c r="O31" s="586"/>
      <c r="P31" s="586"/>
      <c r="Q31" s="586"/>
      <c r="R31" s="586"/>
      <c r="S31" s="586"/>
      <c r="T31" s="580"/>
      <c r="U31" s="580"/>
      <c r="V31" s="580"/>
    </row>
    <row r="32" spans="1:22" ht="15.75" thickBot="1">
      <c r="A32" s="587"/>
      <c r="B32" s="587"/>
      <c r="C32" s="587"/>
      <c r="D32" s="587"/>
      <c r="E32" s="587"/>
      <c r="F32" s="587"/>
      <c r="G32" s="587"/>
      <c r="H32" s="587"/>
      <c r="I32" s="587"/>
      <c r="J32" s="587"/>
      <c r="K32" s="587"/>
      <c r="L32" s="587"/>
      <c r="M32" s="587"/>
      <c r="N32" s="587"/>
      <c r="O32" s="587"/>
      <c r="P32" s="587"/>
      <c r="Q32" s="587"/>
      <c r="R32" s="587"/>
      <c r="S32" s="587"/>
      <c r="T32" s="587"/>
      <c r="U32" s="587"/>
      <c r="V32" s="587"/>
    </row>
    <row r="33" spans="1:22" ht="15.75" thickBot="1">
      <c r="A33" s="588" t="s">
        <v>707</v>
      </c>
      <c r="B33" s="589"/>
      <c r="C33" s="589"/>
      <c r="D33" s="589"/>
      <c r="E33" s="589"/>
      <c r="F33" s="589"/>
      <c r="G33" s="589"/>
      <c r="H33" s="589"/>
      <c r="I33" s="589"/>
      <c r="J33" s="589"/>
      <c r="K33" s="285"/>
      <c r="L33" s="285"/>
      <c r="M33" s="285"/>
      <c r="N33" s="285"/>
      <c r="O33" s="285"/>
      <c r="P33" s="285"/>
      <c r="Q33" s="285"/>
      <c r="R33" s="285"/>
      <c r="S33" s="285"/>
      <c r="T33" s="286"/>
      <c r="U33" s="286"/>
      <c r="V33" s="286"/>
    </row>
    <row r="34" spans="1:22">
      <c r="A34" s="568"/>
      <c r="B34" s="569"/>
      <c r="C34" s="569"/>
      <c r="D34" s="569"/>
      <c r="E34" s="569"/>
      <c r="F34" s="569"/>
      <c r="G34" s="569"/>
      <c r="H34" s="569"/>
      <c r="I34" s="569"/>
      <c r="J34" s="569"/>
      <c r="K34" s="285"/>
      <c r="L34" s="285"/>
      <c r="M34" s="285"/>
      <c r="N34" s="285"/>
      <c r="O34" s="285"/>
      <c r="P34" s="285"/>
      <c r="Q34" s="285"/>
      <c r="R34" s="285"/>
      <c r="S34" s="285"/>
      <c r="T34" s="286"/>
      <c r="U34" s="286"/>
      <c r="V34" s="286"/>
    </row>
    <row r="35" spans="1:22">
      <c r="A35" s="570"/>
      <c r="B35" s="571"/>
      <c r="C35" s="571"/>
      <c r="D35" s="571"/>
      <c r="E35" s="571"/>
      <c r="F35" s="571"/>
      <c r="G35" s="571"/>
      <c r="H35" s="571"/>
      <c r="I35" s="571"/>
      <c r="J35" s="571"/>
      <c r="K35" s="286"/>
      <c r="L35" s="286"/>
      <c r="M35" s="286"/>
      <c r="N35" s="286"/>
      <c r="O35" s="286"/>
      <c r="P35" s="286"/>
      <c r="Q35" s="286"/>
      <c r="R35" s="286"/>
      <c r="S35" s="286"/>
      <c r="T35" s="286"/>
      <c r="U35" s="286"/>
      <c r="V35" s="286"/>
    </row>
    <row r="36" spans="1:22">
      <c r="A36" s="570"/>
      <c r="B36" s="571"/>
      <c r="C36" s="571"/>
      <c r="D36" s="571"/>
      <c r="E36" s="571"/>
      <c r="F36" s="571"/>
      <c r="G36" s="571"/>
      <c r="H36" s="571"/>
      <c r="I36" s="571"/>
      <c r="J36" s="571"/>
      <c r="K36" s="286"/>
      <c r="L36" s="286"/>
      <c r="M36" s="286"/>
      <c r="N36" s="286"/>
      <c r="O36" s="286"/>
      <c r="P36" s="286"/>
      <c r="Q36" s="286"/>
      <c r="R36" s="286"/>
      <c r="S36" s="286"/>
      <c r="T36" s="286"/>
      <c r="U36" s="286"/>
      <c r="V36" s="286"/>
    </row>
    <row r="37" spans="1:22">
      <c r="A37" s="570"/>
      <c r="B37" s="571"/>
      <c r="C37" s="571"/>
      <c r="D37" s="571"/>
      <c r="E37" s="571"/>
      <c r="F37" s="571"/>
      <c r="G37" s="571"/>
      <c r="H37" s="571"/>
      <c r="I37" s="571"/>
      <c r="J37" s="571"/>
      <c r="K37" s="286"/>
      <c r="L37" s="286"/>
      <c r="M37" s="286"/>
      <c r="N37" s="286"/>
      <c r="O37" s="286"/>
      <c r="P37" s="286"/>
      <c r="Q37" s="286"/>
      <c r="R37" s="286"/>
      <c r="S37" s="286"/>
      <c r="T37" s="286"/>
      <c r="U37" s="286"/>
      <c r="V37" s="286"/>
    </row>
    <row r="38" spans="1:22">
      <c r="A38" s="570"/>
      <c r="B38" s="571"/>
      <c r="C38" s="571"/>
      <c r="D38" s="571"/>
      <c r="E38" s="571"/>
      <c r="F38" s="571"/>
      <c r="G38" s="571"/>
      <c r="H38" s="571"/>
      <c r="I38" s="571"/>
      <c r="J38" s="571"/>
      <c r="K38" s="286"/>
      <c r="L38" s="286"/>
      <c r="M38" s="286"/>
      <c r="N38" s="286"/>
      <c r="O38" s="286"/>
      <c r="P38" s="286"/>
      <c r="Q38" s="286"/>
      <c r="R38" s="286"/>
      <c r="S38" s="286"/>
      <c r="T38" s="286"/>
      <c r="U38" s="286"/>
      <c r="V38" s="286"/>
    </row>
    <row r="39" spans="1:22">
      <c r="A39" s="570"/>
      <c r="B39" s="571"/>
      <c r="C39" s="571"/>
      <c r="D39" s="571"/>
      <c r="E39" s="571"/>
      <c r="F39" s="571"/>
      <c r="G39" s="571"/>
      <c r="H39" s="571"/>
      <c r="I39" s="571"/>
      <c r="J39" s="571"/>
      <c r="K39" s="286"/>
      <c r="L39" s="286"/>
      <c r="M39" s="286"/>
      <c r="N39" s="574" t="s">
        <v>708</v>
      </c>
      <c r="O39" s="574"/>
      <c r="P39" s="575"/>
      <c r="Q39" s="575"/>
      <c r="R39" s="575"/>
      <c r="S39" s="575"/>
      <c r="T39" s="286"/>
      <c r="U39" s="286"/>
      <c r="V39" s="286"/>
    </row>
    <row r="40" spans="1:22">
      <c r="A40" s="570"/>
      <c r="B40" s="571"/>
      <c r="C40" s="571"/>
      <c r="D40" s="571"/>
      <c r="E40" s="571"/>
      <c r="F40" s="571"/>
      <c r="G40" s="571"/>
      <c r="H40" s="571"/>
      <c r="I40" s="571"/>
      <c r="J40" s="571"/>
      <c r="K40" s="286"/>
      <c r="L40" s="286"/>
      <c r="M40" s="286"/>
      <c r="N40" s="286"/>
      <c r="O40" s="286"/>
      <c r="P40" s="286"/>
      <c r="Q40" s="286"/>
      <c r="R40" s="286"/>
      <c r="S40" s="286"/>
      <c r="T40" s="286"/>
      <c r="U40" s="286"/>
      <c r="V40" s="286"/>
    </row>
    <row r="41" spans="1:22">
      <c r="A41" s="570"/>
      <c r="B41" s="571"/>
      <c r="C41" s="571"/>
      <c r="D41" s="571"/>
      <c r="E41" s="571"/>
      <c r="F41" s="571"/>
      <c r="G41" s="571"/>
      <c r="H41" s="571"/>
      <c r="I41" s="571"/>
      <c r="J41" s="571"/>
      <c r="K41" s="286"/>
      <c r="L41" s="286"/>
      <c r="M41" s="286"/>
      <c r="N41" s="286"/>
      <c r="O41" s="286"/>
      <c r="P41" s="286"/>
      <c r="Q41" s="286"/>
      <c r="R41" s="286"/>
      <c r="S41" s="286"/>
      <c r="T41" s="286"/>
      <c r="U41" s="286"/>
      <c r="V41" s="286"/>
    </row>
    <row r="42" spans="1:22">
      <c r="A42" s="570"/>
      <c r="B42" s="571"/>
      <c r="C42" s="571"/>
      <c r="D42" s="571"/>
      <c r="E42" s="571"/>
      <c r="F42" s="571"/>
      <c r="G42" s="571"/>
      <c r="H42" s="571"/>
      <c r="I42" s="571"/>
      <c r="J42" s="571"/>
      <c r="K42" s="286"/>
      <c r="L42" s="286"/>
      <c r="M42" s="286"/>
      <c r="N42" s="286"/>
      <c r="O42" s="286"/>
      <c r="P42" s="286"/>
      <c r="Q42" s="286"/>
      <c r="R42" s="286"/>
      <c r="S42" s="286"/>
      <c r="T42" s="286"/>
      <c r="U42" s="286"/>
      <c r="V42" s="286"/>
    </row>
    <row r="43" spans="1:22">
      <c r="A43" s="570"/>
      <c r="B43" s="571"/>
      <c r="C43" s="571"/>
      <c r="D43" s="571"/>
      <c r="E43" s="571"/>
      <c r="F43" s="571"/>
      <c r="G43" s="571"/>
      <c r="H43" s="571"/>
      <c r="I43" s="571"/>
      <c r="J43" s="571"/>
      <c r="K43" s="286"/>
      <c r="L43" s="286"/>
      <c r="M43" s="286"/>
      <c r="N43" s="286"/>
      <c r="O43" s="286"/>
      <c r="P43" s="286"/>
      <c r="Q43" s="286"/>
      <c r="R43" s="286"/>
      <c r="S43" s="286"/>
      <c r="T43" s="286"/>
      <c r="U43" s="286"/>
      <c r="V43" s="286"/>
    </row>
    <row r="44" spans="1:22">
      <c r="A44" s="570"/>
      <c r="B44" s="571"/>
      <c r="C44" s="571"/>
      <c r="D44" s="571"/>
      <c r="E44" s="571"/>
      <c r="F44" s="571"/>
      <c r="G44" s="571"/>
      <c r="H44" s="571"/>
      <c r="I44" s="571"/>
      <c r="J44" s="571"/>
      <c r="K44" s="286"/>
      <c r="L44" s="286"/>
      <c r="M44" s="286"/>
      <c r="N44" s="286"/>
      <c r="O44" s="286"/>
      <c r="P44" s="286"/>
      <c r="Q44" s="286"/>
      <c r="R44" s="286"/>
      <c r="S44" s="286"/>
      <c r="T44" s="286"/>
      <c r="U44" s="286"/>
      <c r="V44" s="286"/>
    </row>
    <row r="45" spans="1:22">
      <c r="A45" s="570"/>
      <c r="B45" s="571"/>
      <c r="C45" s="571"/>
      <c r="D45" s="571"/>
      <c r="E45" s="571"/>
      <c r="F45" s="571"/>
      <c r="G45" s="571"/>
      <c r="H45" s="571"/>
      <c r="I45" s="571"/>
      <c r="J45" s="571"/>
      <c r="K45" s="286"/>
      <c r="L45" s="286"/>
      <c r="M45" s="286"/>
      <c r="N45" s="286"/>
      <c r="O45" s="286"/>
      <c r="P45" s="286"/>
      <c r="Q45" s="286"/>
      <c r="R45" s="286"/>
      <c r="S45" s="286"/>
      <c r="T45" s="286"/>
      <c r="U45" s="286"/>
      <c r="V45" s="286"/>
    </row>
    <row r="46" spans="1:22">
      <c r="A46" s="570"/>
      <c r="B46" s="571"/>
      <c r="C46" s="571"/>
      <c r="D46" s="571"/>
      <c r="E46" s="571"/>
      <c r="F46" s="571"/>
      <c r="G46" s="571"/>
      <c r="H46" s="571"/>
      <c r="I46" s="571"/>
      <c r="J46" s="571"/>
      <c r="K46" s="286"/>
      <c r="L46" s="286"/>
      <c r="M46" s="286"/>
      <c r="N46" s="286"/>
      <c r="O46" s="286"/>
      <c r="P46" s="286"/>
      <c r="Q46" s="286"/>
      <c r="R46" s="286"/>
      <c r="S46" s="286"/>
      <c r="T46" s="286"/>
      <c r="U46" s="286"/>
      <c r="V46" s="286"/>
    </row>
    <row r="47" spans="1:22">
      <c r="A47" s="570"/>
      <c r="B47" s="571"/>
      <c r="C47" s="571"/>
      <c r="D47" s="571"/>
      <c r="E47" s="571"/>
      <c r="F47" s="571"/>
      <c r="G47" s="571"/>
      <c r="H47" s="571"/>
      <c r="I47" s="571"/>
      <c r="J47" s="571"/>
      <c r="K47" s="286"/>
      <c r="L47" s="286"/>
      <c r="M47" s="286"/>
      <c r="N47" s="286"/>
      <c r="O47" s="286"/>
      <c r="P47" s="286"/>
      <c r="Q47" s="286"/>
      <c r="R47" s="286"/>
      <c r="S47" s="286"/>
      <c r="T47" s="286"/>
      <c r="U47" s="286"/>
      <c r="V47" s="286"/>
    </row>
    <row r="48" spans="1:22">
      <c r="A48" s="570"/>
      <c r="B48" s="571"/>
      <c r="C48" s="571"/>
      <c r="D48" s="571"/>
      <c r="E48" s="571"/>
      <c r="F48" s="571"/>
      <c r="G48" s="571"/>
      <c r="H48" s="571"/>
      <c r="I48" s="571"/>
      <c r="J48" s="571"/>
      <c r="K48" s="286"/>
      <c r="L48" s="286"/>
      <c r="M48" s="286"/>
      <c r="N48" s="286"/>
      <c r="O48" s="286"/>
      <c r="P48" s="286"/>
      <c r="Q48" s="286"/>
      <c r="R48" s="286"/>
      <c r="S48" s="286"/>
      <c r="T48" s="286"/>
      <c r="U48" s="286"/>
      <c r="V48" s="286"/>
    </row>
    <row r="49" spans="1:22">
      <c r="A49" s="570"/>
      <c r="B49" s="571"/>
      <c r="C49" s="571"/>
      <c r="D49" s="571"/>
      <c r="E49" s="571"/>
      <c r="F49" s="571"/>
      <c r="G49" s="571"/>
      <c r="H49" s="571"/>
      <c r="I49" s="571"/>
      <c r="J49" s="571"/>
      <c r="K49" s="286"/>
      <c r="L49" s="286"/>
      <c r="M49" s="286"/>
      <c r="N49" s="286"/>
      <c r="O49" s="286"/>
      <c r="P49" s="286"/>
      <c r="Q49" s="286"/>
      <c r="R49" s="286"/>
      <c r="S49" s="286"/>
      <c r="T49" s="286"/>
      <c r="U49" s="286"/>
      <c r="V49" s="286"/>
    </row>
    <row r="50" spans="1:22">
      <c r="A50" s="572"/>
      <c r="B50" s="573"/>
      <c r="C50" s="573"/>
      <c r="D50" s="573"/>
      <c r="E50" s="573"/>
      <c r="F50" s="573"/>
      <c r="G50" s="573"/>
      <c r="H50" s="573"/>
      <c r="I50" s="573"/>
      <c r="J50" s="573"/>
      <c r="K50" s="286"/>
      <c r="L50" s="286"/>
      <c r="M50" s="286"/>
      <c r="N50" s="286"/>
      <c r="O50" s="286"/>
      <c r="P50" s="286"/>
      <c r="Q50" s="286"/>
      <c r="R50" s="286"/>
      <c r="S50" s="286"/>
      <c r="T50" s="286"/>
      <c r="U50" s="286"/>
      <c r="V50" s="286"/>
    </row>
    <row r="51" spans="1:22">
      <c r="A51" s="576"/>
      <c r="B51" s="577"/>
      <c r="C51" s="577"/>
      <c r="D51" s="577"/>
      <c r="E51" s="577"/>
      <c r="F51" s="577"/>
      <c r="G51" s="577"/>
      <c r="H51" s="577"/>
      <c r="I51" s="577"/>
      <c r="J51" s="577"/>
      <c r="K51" s="286"/>
      <c r="L51" s="286"/>
      <c r="M51" s="286"/>
      <c r="N51" s="286"/>
      <c r="O51" s="286"/>
      <c r="P51" s="286"/>
      <c r="Q51" s="286"/>
      <c r="R51" s="286"/>
      <c r="S51" s="286"/>
      <c r="T51" s="286"/>
      <c r="U51" s="286"/>
      <c r="V51" s="286"/>
    </row>
    <row r="52" spans="1:22">
      <c r="A52" s="578"/>
      <c r="B52" s="579"/>
      <c r="C52" s="579"/>
      <c r="D52" s="579"/>
      <c r="E52" s="579"/>
      <c r="F52" s="579"/>
      <c r="G52" s="579"/>
      <c r="H52" s="579"/>
      <c r="I52" s="579"/>
      <c r="J52" s="579"/>
      <c r="K52" s="286"/>
      <c r="L52" s="286"/>
      <c r="M52" s="286"/>
      <c r="N52" s="286"/>
      <c r="O52" s="286"/>
      <c r="P52" s="286"/>
      <c r="Q52" s="286"/>
      <c r="R52" s="286"/>
      <c r="S52" s="286"/>
      <c r="T52" s="286"/>
      <c r="U52" s="286"/>
      <c r="V52" s="286"/>
    </row>
    <row r="53" spans="1:22">
      <c r="A53" s="578"/>
      <c r="B53" s="579"/>
      <c r="C53" s="579"/>
      <c r="D53" s="579"/>
      <c r="E53" s="579"/>
      <c r="F53" s="579"/>
      <c r="G53" s="579"/>
      <c r="H53" s="579"/>
      <c r="I53" s="579"/>
      <c r="J53" s="579"/>
      <c r="K53" s="286"/>
      <c r="L53" s="286"/>
      <c r="M53" s="286"/>
      <c r="N53" s="286"/>
      <c r="O53" s="286"/>
      <c r="P53" s="286"/>
      <c r="Q53" s="286"/>
      <c r="R53" s="286"/>
      <c r="S53" s="286"/>
      <c r="T53" s="286"/>
      <c r="U53" s="286"/>
      <c r="V53" s="286"/>
    </row>
  </sheetData>
  <mergeCells count="53">
    <mergeCell ref="A1:V1"/>
    <mergeCell ref="A2:V2"/>
    <mergeCell ref="A3:V3"/>
    <mergeCell ref="A4:J4"/>
    <mergeCell ref="A6:A7"/>
    <mergeCell ref="B6:B7"/>
    <mergeCell ref="C6:C7"/>
    <mergeCell ref="D6:D7"/>
    <mergeCell ref="E6:E7"/>
    <mergeCell ref="F6:F7"/>
    <mergeCell ref="A13:J13"/>
    <mergeCell ref="G6:G7"/>
    <mergeCell ref="H6:H7"/>
    <mergeCell ref="I6:I7"/>
    <mergeCell ref="A8:A9"/>
    <mergeCell ref="B8:B9"/>
    <mergeCell ref="C8:C9"/>
    <mergeCell ref="D8:D9"/>
    <mergeCell ref="E8:E9"/>
    <mergeCell ref="F8:F9"/>
    <mergeCell ref="G8:G9"/>
    <mergeCell ref="H8:H9"/>
    <mergeCell ref="I8:I9"/>
    <mergeCell ref="A10:J10"/>
    <mergeCell ref="A11:J11"/>
    <mergeCell ref="A12:J12"/>
    <mergeCell ref="A14:J14"/>
    <mergeCell ref="A15:D16"/>
    <mergeCell ref="F15:J15"/>
    <mergeCell ref="K15:M15"/>
    <mergeCell ref="N15:P15"/>
    <mergeCell ref="A32:V32"/>
    <mergeCell ref="T15:V15"/>
    <mergeCell ref="F16:J16"/>
    <mergeCell ref="T16:U16"/>
    <mergeCell ref="A18:B18"/>
    <mergeCell ref="F18:G21"/>
    <mergeCell ref="H18:H21"/>
    <mergeCell ref="I18:I21"/>
    <mergeCell ref="T18:U18"/>
    <mergeCell ref="A19:B19"/>
    <mergeCell ref="A20:B20"/>
    <mergeCell ref="Q15:S15"/>
    <mergeCell ref="A21:B21"/>
    <mergeCell ref="A23:V23"/>
    <mergeCell ref="A24:S25"/>
    <mergeCell ref="T24:V31"/>
    <mergeCell ref="A26:S31"/>
    <mergeCell ref="A33:J33"/>
    <mergeCell ref="A34:J50"/>
    <mergeCell ref="N39:O39"/>
    <mergeCell ref="P39:S39"/>
    <mergeCell ref="A51:J5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E508-4657-4CAA-8F33-D4F8101A5A8B}">
  <dimension ref="A1:V59"/>
  <sheetViews>
    <sheetView workbookViewId="0">
      <selection sqref="A1:XFD1048576"/>
    </sheetView>
  </sheetViews>
  <sheetFormatPr defaultColWidth="7.7109375" defaultRowHeight="15"/>
  <cols>
    <col min="1" max="1" width="7.42578125" style="2" customWidth="1"/>
    <col min="2" max="2" width="33.7109375" customWidth="1"/>
    <col min="3" max="3" width="17.7109375" customWidth="1"/>
    <col min="4" max="4" width="20.5703125" hidden="1" customWidth="1"/>
    <col min="5" max="5" width="11.140625" hidden="1" customWidth="1"/>
    <col min="6" max="6" width="12.42578125" hidden="1" customWidth="1"/>
    <col min="7" max="7" width="10.85546875" hidden="1" customWidth="1"/>
    <col min="8" max="8" width="9.85546875" hidden="1" customWidth="1"/>
    <col min="9" max="9" width="28.85546875" style="2" hidden="1" customWidth="1"/>
    <col min="10" max="10" width="11.28515625" customWidth="1"/>
    <col min="11" max="12" width="8.42578125" bestFit="1" customWidth="1"/>
  </cols>
  <sheetData>
    <row r="1" spans="1:22" ht="15.75" thickBot="1">
      <c r="A1" s="1066" t="s">
        <v>536</v>
      </c>
      <c r="B1" s="1066"/>
      <c r="C1" s="306" t="s">
        <v>536</v>
      </c>
      <c r="D1" s="306" t="s">
        <v>536</v>
      </c>
      <c r="E1" s="306" t="s">
        <v>536</v>
      </c>
      <c r="F1" s="307" t="s">
        <v>536</v>
      </c>
      <c r="G1" s="732" t="s">
        <v>716</v>
      </c>
      <c r="H1" s="732"/>
      <c r="I1" s="732"/>
      <c r="J1" s="732"/>
      <c r="K1" s="732"/>
      <c r="L1" s="732"/>
      <c r="M1" s="732"/>
      <c r="N1" s="732"/>
      <c r="O1" s="732"/>
      <c r="P1" s="732"/>
      <c r="Q1" s="732"/>
      <c r="R1" s="732"/>
      <c r="S1" s="732"/>
      <c r="T1" s="732"/>
      <c r="U1" s="732"/>
      <c r="V1" s="732"/>
    </row>
    <row r="2" spans="1:22">
      <c r="A2" s="1067"/>
      <c r="B2" s="1067"/>
      <c r="C2" s="308" t="s">
        <v>536</v>
      </c>
      <c r="D2" s="308" t="s">
        <v>536</v>
      </c>
      <c r="E2" s="308" t="s">
        <v>536</v>
      </c>
      <c r="F2" s="309" t="s">
        <v>536</v>
      </c>
      <c r="G2" s="733" t="s">
        <v>717</v>
      </c>
      <c r="H2" s="734"/>
      <c r="I2" s="734"/>
      <c r="J2" s="734"/>
      <c r="K2" s="734"/>
      <c r="L2" s="734"/>
      <c r="M2" s="734"/>
      <c r="N2" s="734"/>
      <c r="O2" s="734"/>
      <c r="P2" s="734"/>
      <c r="Q2" s="734"/>
      <c r="R2" s="734"/>
      <c r="S2" s="734"/>
      <c r="T2" s="734"/>
      <c r="U2" s="734"/>
      <c r="V2" s="734"/>
    </row>
    <row r="3" spans="1:22" ht="15.75" thickBot="1">
      <c r="A3" s="1068"/>
      <c r="B3" s="1068"/>
      <c r="C3" s="310" t="s">
        <v>536</v>
      </c>
      <c r="D3" s="310" t="s">
        <v>536</v>
      </c>
      <c r="E3" s="310" t="s">
        <v>536</v>
      </c>
      <c r="F3" s="311" t="s">
        <v>536</v>
      </c>
      <c r="G3" s="735"/>
      <c r="H3" s="736"/>
      <c r="I3" s="736"/>
      <c r="J3" s="736"/>
      <c r="K3" s="736"/>
      <c r="L3" s="736"/>
      <c r="M3" s="736"/>
      <c r="N3" s="736"/>
      <c r="O3" s="736"/>
      <c r="P3" s="736"/>
      <c r="Q3" s="736"/>
      <c r="R3" s="736"/>
      <c r="S3" s="736"/>
      <c r="T3" s="736"/>
      <c r="U3" s="736"/>
      <c r="V3" s="736"/>
    </row>
    <row r="4" spans="1:22" ht="15.75" thickBot="1">
      <c r="A4" s="737" t="s">
        <v>536</v>
      </c>
      <c r="B4" s="738"/>
      <c r="C4" s="313" t="s">
        <v>536</v>
      </c>
      <c r="D4" s="313" t="s">
        <v>536</v>
      </c>
      <c r="E4" s="314"/>
      <c r="F4" s="313" t="s">
        <v>536</v>
      </c>
      <c r="G4" s="313" t="s">
        <v>536</v>
      </c>
      <c r="H4" s="313" t="s">
        <v>536</v>
      </c>
      <c r="I4" s="312" t="s">
        <v>536</v>
      </c>
      <c r="J4" s="315" t="s">
        <v>536</v>
      </c>
      <c r="K4" s="734" t="s">
        <v>718</v>
      </c>
      <c r="L4" s="734"/>
      <c r="M4" s="734"/>
      <c r="N4" s="734"/>
      <c r="O4" s="734"/>
      <c r="P4" s="734"/>
      <c r="Q4" s="734"/>
      <c r="R4" s="734"/>
      <c r="S4" s="734"/>
      <c r="T4" s="734"/>
      <c r="U4" s="734"/>
      <c r="V4" s="739"/>
    </row>
    <row r="5" spans="1:22" ht="34.5" thickBot="1">
      <c r="A5" s="316" t="s">
        <v>536</v>
      </c>
      <c r="B5" s="317" t="s">
        <v>719</v>
      </c>
      <c r="C5" s="318" t="s">
        <v>720</v>
      </c>
      <c r="D5" s="318" t="s">
        <v>721</v>
      </c>
      <c r="E5" s="318" t="s">
        <v>722</v>
      </c>
      <c r="F5" s="319" t="s">
        <v>723</v>
      </c>
      <c r="G5" s="319" t="s">
        <v>724</v>
      </c>
      <c r="H5" s="319" t="s">
        <v>725</v>
      </c>
      <c r="I5" s="319" t="s">
        <v>726</v>
      </c>
      <c r="J5" s="312" t="s">
        <v>671</v>
      </c>
      <c r="K5" s="733" t="s">
        <v>727</v>
      </c>
      <c r="L5" s="734"/>
      <c r="M5" s="740"/>
      <c r="N5" s="733" t="s">
        <v>728</v>
      </c>
      <c r="O5" s="734"/>
      <c r="P5" s="740"/>
      <c r="Q5" s="741" t="s">
        <v>729</v>
      </c>
      <c r="R5" s="732"/>
      <c r="S5" s="732"/>
      <c r="T5" s="742" t="s">
        <v>730</v>
      </c>
      <c r="U5" s="743"/>
      <c r="V5" s="744"/>
    </row>
    <row r="6" spans="1:22">
      <c r="A6" s="673">
        <v>1</v>
      </c>
      <c r="B6" s="713" t="s">
        <v>731</v>
      </c>
      <c r="C6" s="677" t="s">
        <v>727</v>
      </c>
      <c r="D6" s="730"/>
      <c r="E6" s="730"/>
      <c r="F6" s="703" t="s">
        <v>732</v>
      </c>
      <c r="G6" s="671" t="s">
        <v>733</v>
      </c>
      <c r="H6" s="685" t="s">
        <v>734</v>
      </c>
      <c r="I6" s="671" t="s">
        <v>735</v>
      </c>
      <c r="J6" s="320" t="s">
        <v>736</v>
      </c>
      <c r="K6" s="321">
        <v>1</v>
      </c>
      <c r="L6" s="322"/>
      <c r="M6" s="323"/>
      <c r="N6" s="324"/>
      <c r="O6" s="325"/>
      <c r="P6" s="326"/>
      <c r="Q6" s="327"/>
      <c r="R6" s="327"/>
      <c r="S6" s="328"/>
      <c r="T6" s="329"/>
      <c r="U6" s="330"/>
      <c r="V6" s="331"/>
    </row>
    <row r="7" spans="1:22">
      <c r="A7" s="674"/>
      <c r="B7" s="714"/>
      <c r="C7" s="678"/>
      <c r="D7" s="731"/>
      <c r="E7" s="731"/>
      <c r="F7" s="684"/>
      <c r="G7" s="672"/>
      <c r="H7" s="686"/>
      <c r="I7" s="672"/>
      <c r="J7" s="332" t="s">
        <v>737</v>
      </c>
      <c r="K7" s="333"/>
      <c r="L7" s="334"/>
      <c r="M7" s="335"/>
      <c r="N7" s="336"/>
      <c r="O7" s="337"/>
      <c r="P7" s="338"/>
      <c r="Q7" s="339"/>
      <c r="R7" s="339"/>
      <c r="S7" s="340"/>
      <c r="T7" s="329"/>
      <c r="U7" s="330"/>
      <c r="V7" s="331"/>
    </row>
    <row r="8" spans="1:22">
      <c r="A8" s="673">
        <v>2</v>
      </c>
      <c r="B8" s="713" t="s">
        <v>738</v>
      </c>
      <c r="C8" s="677" t="s">
        <v>727</v>
      </c>
      <c r="D8" s="730"/>
      <c r="E8" s="730"/>
      <c r="F8" s="683" t="s">
        <v>732</v>
      </c>
      <c r="G8" s="671" t="s">
        <v>739</v>
      </c>
      <c r="H8" s="685" t="s">
        <v>734</v>
      </c>
      <c r="I8" s="671" t="s">
        <v>735</v>
      </c>
      <c r="J8" s="320" t="s">
        <v>736</v>
      </c>
      <c r="K8" s="333">
        <v>1</v>
      </c>
      <c r="L8" s="334"/>
      <c r="M8" s="335"/>
      <c r="N8" s="341"/>
      <c r="O8" s="342"/>
      <c r="P8" s="343"/>
      <c r="Q8" s="344"/>
      <c r="R8" s="342"/>
      <c r="S8" s="344"/>
      <c r="T8" s="345"/>
      <c r="U8" s="346"/>
      <c r="V8" s="347"/>
    </row>
    <row r="9" spans="1:22" ht="15.75" thickBot="1">
      <c r="A9" s="674"/>
      <c r="B9" s="714"/>
      <c r="C9" s="678"/>
      <c r="D9" s="731"/>
      <c r="E9" s="731"/>
      <c r="F9" s="684"/>
      <c r="G9" s="672"/>
      <c r="H9" s="686"/>
      <c r="I9" s="672"/>
      <c r="J9" s="332" t="s">
        <v>737</v>
      </c>
      <c r="K9" s="333"/>
      <c r="L9" s="334"/>
      <c r="M9" s="335"/>
      <c r="N9" s="348"/>
      <c r="O9" s="342"/>
      <c r="P9" s="349"/>
      <c r="Q9" s="350"/>
      <c r="R9" s="342"/>
      <c r="S9" s="350"/>
      <c r="T9" s="345"/>
      <c r="U9" s="346"/>
      <c r="V9" s="347"/>
    </row>
    <row r="10" spans="1:22">
      <c r="A10" s="673">
        <v>3</v>
      </c>
      <c r="B10" s="713" t="s">
        <v>740</v>
      </c>
      <c r="C10" s="677" t="s">
        <v>741</v>
      </c>
      <c r="D10" s="718"/>
      <c r="E10" s="711"/>
      <c r="F10" s="683" t="s">
        <v>732</v>
      </c>
      <c r="G10" s="671" t="s">
        <v>742</v>
      </c>
      <c r="H10" s="671" t="s">
        <v>743</v>
      </c>
      <c r="I10" s="671" t="s">
        <v>735</v>
      </c>
      <c r="J10" s="320" t="s">
        <v>736</v>
      </c>
      <c r="K10" s="351"/>
      <c r="L10" s="352"/>
      <c r="M10" s="321">
        <v>1</v>
      </c>
      <c r="N10" s="321">
        <v>1</v>
      </c>
      <c r="O10" s="352"/>
      <c r="P10" s="353"/>
      <c r="Q10" s="321">
        <v>1</v>
      </c>
      <c r="R10" s="352"/>
      <c r="S10" s="354"/>
      <c r="T10" s="321">
        <v>1</v>
      </c>
      <c r="U10" s="355"/>
      <c r="V10" s="356"/>
    </row>
    <row r="11" spans="1:22" ht="15.75" thickBot="1">
      <c r="A11" s="674"/>
      <c r="B11" s="714"/>
      <c r="C11" s="678"/>
      <c r="D11" s="719"/>
      <c r="E11" s="712"/>
      <c r="F11" s="684"/>
      <c r="G11" s="672"/>
      <c r="H11" s="672"/>
      <c r="I11" s="672"/>
      <c r="J11" s="332" t="s">
        <v>737</v>
      </c>
      <c r="K11" s="351"/>
      <c r="L11" s="352"/>
      <c r="M11" s="353"/>
      <c r="N11" s="357"/>
      <c r="O11" s="352"/>
      <c r="P11" s="353"/>
      <c r="Q11" s="358"/>
      <c r="R11" s="352"/>
      <c r="S11" s="328"/>
      <c r="T11" s="329"/>
      <c r="U11" s="330"/>
      <c r="V11" s="331"/>
    </row>
    <row r="12" spans="1:22">
      <c r="A12" s="673">
        <v>4</v>
      </c>
      <c r="B12" s="728" t="s">
        <v>744</v>
      </c>
      <c r="C12" s="715"/>
      <c r="D12" s="671" t="s">
        <v>745</v>
      </c>
      <c r="E12" s="711" t="s">
        <v>746</v>
      </c>
      <c r="F12" s="683" t="s">
        <v>732</v>
      </c>
      <c r="G12" s="671" t="s">
        <v>742</v>
      </c>
      <c r="H12" s="671" t="s">
        <v>743</v>
      </c>
      <c r="I12" s="671" t="s">
        <v>735</v>
      </c>
      <c r="J12" s="320" t="s">
        <v>736</v>
      </c>
      <c r="K12" s="359"/>
      <c r="L12" s="327"/>
      <c r="M12" s="335"/>
      <c r="N12" s="359"/>
      <c r="O12" s="327"/>
      <c r="P12" s="360"/>
      <c r="Q12" s="359"/>
      <c r="R12" s="327"/>
      <c r="S12" s="321">
        <v>1</v>
      </c>
      <c r="T12" s="329"/>
      <c r="U12" s="330"/>
      <c r="V12" s="331"/>
    </row>
    <row r="13" spans="1:22" ht="15.75" thickBot="1">
      <c r="A13" s="674"/>
      <c r="B13" s="729"/>
      <c r="C13" s="716"/>
      <c r="D13" s="672"/>
      <c r="E13" s="712"/>
      <c r="F13" s="684"/>
      <c r="G13" s="672"/>
      <c r="H13" s="672"/>
      <c r="I13" s="672"/>
      <c r="J13" s="332" t="s">
        <v>737</v>
      </c>
      <c r="K13" s="359"/>
      <c r="L13" s="339"/>
      <c r="M13" s="335"/>
      <c r="N13" s="359"/>
      <c r="O13" s="327"/>
      <c r="P13" s="335"/>
      <c r="Q13" s="327"/>
      <c r="R13" s="339"/>
      <c r="S13" s="328"/>
      <c r="T13" s="329"/>
      <c r="U13" s="330"/>
      <c r="V13" s="331"/>
    </row>
    <row r="14" spans="1:22">
      <c r="A14" s="673">
        <v>5</v>
      </c>
      <c r="B14" s="713" t="s">
        <v>747</v>
      </c>
      <c r="C14" s="715"/>
      <c r="D14" s="671" t="s">
        <v>745</v>
      </c>
      <c r="E14" s="711" t="s">
        <v>746</v>
      </c>
      <c r="F14" s="683" t="s">
        <v>732</v>
      </c>
      <c r="G14" s="671" t="s">
        <v>742</v>
      </c>
      <c r="H14" s="671" t="s">
        <v>743</v>
      </c>
      <c r="I14" s="671" t="s">
        <v>735</v>
      </c>
      <c r="J14" s="320" t="s">
        <v>736</v>
      </c>
      <c r="K14" s="351"/>
      <c r="L14" s="330"/>
      <c r="M14" s="335"/>
      <c r="N14" s="361"/>
      <c r="O14" s="362"/>
      <c r="P14" s="363"/>
      <c r="Q14" s="361"/>
      <c r="R14" s="321">
        <v>1</v>
      </c>
      <c r="S14" s="328"/>
      <c r="T14" s="329"/>
      <c r="U14" s="330"/>
      <c r="V14" s="331"/>
    </row>
    <row r="15" spans="1:22" ht="15.75" thickBot="1">
      <c r="A15" s="674"/>
      <c r="B15" s="714"/>
      <c r="C15" s="716"/>
      <c r="D15" s="672"/>
      <c r="E15" s="712"/>
      <c r="F15" s="684"/>
      <c r="G15" s="672"/>
      <c r="H15" s="672"/>
      <c r="I15" s="672"/>
      <c r="J15" s="332" t="s">
        <v>737</v>
      </c>
      <c r="K15" s="359"/>
      <c r="L15" s="327"/>
      <c r="M15" s="335"/>
      <c r="N15" s="359"/>
      <c r="O15" s="362"/>
      <c r="P15" s="364"/>
      <c r="Q15" s="328"/>
      <c r="R15" s="330"/>
      <c r="S15" s="328"/>
      <c r="T15" s="329"/>
      <c r="U15" s="330"/>
      <c r="V15" s="331"/>
    </row>
    <row r="16" spans="1:22">
      <c r="A16" s="673">
        <v>6</v>
      </c>
      <c r="B16" s="713" t="s">
        <v>748</v>
      </c>
      <c r="C16" s="726"/>
      <c r="D16" s="671" t="s">
        <v>749</v>
      </c>
      <c r="E16" s="711" t="s">
        <v>750</v>
      </c>
      <c r="F16" s="683" t="s">
        <v>732</v>
      </c>
      <c r="G16" s="671" t="s">
        <v>742</v>
      </c>
      <c r="H16" s="671" t="s">
        <v>743</v>
      </c>
      <c r="I16" s="671" t="s">
        <v>735</v>
      </c>
      <c r="J16" s="320" t="s">
        <v>736</v>
      </c>
      <c r="K16" s="359"/>
      <c r="L16" s="327"/>
      <c r="M16" s="335"/>
      <c r="N16" s="359"/>
      <c r="O16" s="362"/>
      <c r="P16" s="321">
        <v>1</v>
      </c>
      <c r="Q16" s="354"/>
      <c r="R16" s="355"/>
      <c r="S16" s="354"/>
      <c r="T16" s="365"/>
      <c r="U16" s="330"/>
      <c r="V16" s="331"/>
    </row>
    <row r="17" spans="1:22" ht="15.75" thickBot="1">
      <c r="A17" s="674"/>
      <c r="B17" s="714"/>
      <c r="C17" s="727"/>
      <c r="D17" s="672"/>
      <c r="E17" s="712"/>
      <c r="F17" s="684"/>
      <c r="G17" s="672"/>
      <c r="H17" s="672"/>
      <c r="I17" s="672"/>
      <c r="J17" s="332" t="s">
        <v>737</v>
      </c>
      <c r="K17" s="359"/>
      <c r="L17" s="327"/>
      <c r="M17" s="335"/>
      <c r="N17" s="336"/>
      <c r="O17" s="340"/>
      <c r="P17" s="366"/>
      <c r="Q17" s="367"/>
      <c r="R17" s="368"/>
      <c r="S17" s="367"/>
      <c r="T17" s="329"/>
      <c r="U17" s="330"/>
      <c r="V17" s="331"/>
    </row>
    <row r="18" spans="1:22">
      <c r="A18" s="673">
        <v>7</v>
      </c>
      <c r="B18" s="722" t="s">
        <v>751</v>
      </c>
      <c r="C18" s="724"/>
      <c r="D18" s="671" t="s">
        <v>749</v>
      </c>
      <c r="E18" s="711" t="s">
        <v>752</v>
      </c>
      <c r="F18" s="683" t="s">
        <v>732</v>
      </c>
      <c r="G18" s="671" t="s">
        <v>742</v>
      </c>
      <c r="H18" s="671" t="s">
        <v>743</v>
      </c>
      <c r="I18" s="671" t="s">
        <v>735</v>
      </c>
      <c r="J18" s="320" t="s">
        <v>736</v>
      </c>
      <c r="K18" s="359"/>
      <c r="L18" s="327"/>
      <c r="M18" s="335"/>
      <c r="N18" s="329"/>
      <c r="O18" s="330"/>
      <c r="P18" s="369">
        <v>1</v>
      </c>
      <c r="Q18" s="367"/>
      <c r="R18" s="370"/>
      <c r="S18" s="367"/>
      <c r="T18" s="329"/>
      <c r="U18" s="330"/>
      <c r="V18" s="331"/>
    </row>
    <row r="19" spans="1:22" ht="15.75" thickBot="1">
      <c r="A19" s="674"/>
      <c r="B19" s="713"/>
      <c r="C19" s="725"/>
      <c r="D19" s="672"/>
      <c r="E19" s="712"/>
      <c r="F19" s="684"/>
      <c r="G19" s="672"/>
      <c r="H19" s="672"/>
      <c r="I19" s="672"/>
      <c r="J19" s="332" t="s">
        <v>737</v>
      </c>
      <c r="K19" s="359"/>
      <c r="L19" s="327"/>
      <c r="M19" s="335"/>
      <c r="N19" s="329"/>
      <c r="O19" s="330"/>
      <c r="P19" s="331"/>
      <c r="Q19" s="367"/>
      <c r="R19" s="368"/>
      <c r="S19" s="367"/>
      <c r="T19" s="329"/>
      <c r="U19" s="330"/>
      <c r="V19" s="331"/>
    </row>
    <row r="20" spans="1:22">
      <c r="A20" s="673">
        <v>8</v>
      </c>
      <c r="B20" s="722" t="s">
        <v>753</v>
      </c>
      <c r="C20" s="723"/>
      <c r="D20" s="671" t="s">
        <v>749</v>
      </c>
      <c r="E20" s="711" t="s">
        <v>752</v>
      </c>
      <c r="F20" s="683" t="s">
        <v>732</v>
      </c>
      <c r="G20" s="671" t="s">
        <v>742</v>
      </c>
      <c r="H20" s="671" t="s">
        <v>743</v>
      </c>
      <c r="I20" s="671" t="s">
        <v>735</v>
      </c>
      <c r="J20" s="320" t="s">
        <v>736</v>
      </c>
      <c r="K20" s="359"/>
      <c r="L20" s="327"/>
      <c r="M20" s="335"/>
      <c r="N20" s="329"/>
      <c r="O20" s="330"/>
      <c r="P20" s="331"/>
      <c r="Q20" s="367"/>
      <c r="R20" s="368"/>
      <c r="S20" s="371">
        <v>1</v>
      </c>
      <c r="T20" s="329"/>
      <c r="U20" s="330"/>
      <c r="V20" s="331"/>
    </row>
    <row r="21" spans="1:22">
      <c r="A21" s="674"/>
      <c r="B21" s="713"/>
      <c r="C21" s="677"/>
      <c r="D21" s="672"/>
      <c r="E21" s="712"/>
      <c r="F21" s="684"/>
      <c r="G21" s="672"/>
      <c r="H21" s="672"/>
      <c r="I21" s="672"/>
      <c r="J21" s="332" t="s">
        <v>737</v>
      </c>
      <c r="K21" s="359"/>
      <c r="L21" s="327"/>
      <c r="M21" s="335"/>
      <c r="N21" s="329"/>
      <c r="O21" s="372"/>
      <c r="P21" s="331"/>
      <c r="Q21" s="373"/>
      <c r="R21" s="355"/>
      <c r="S21" s="367"/>
      <c r="T21" s="329"/>
      <c r="U21" s="330"/>
      <c r="V21" s="331"/>
    </row>
    <row r="22" spans="1:22">
      <c r="A22" s="673">
        <v>9</v>
      </c>
      <c r="B22" s="713" t="s">
        <v>754</v>
      </c>
      <c r="C22" s="715"/>
      <c r="D22" s="671" t="s">
        <v>755</v>
      </c>
      <c r="E22" s="711" t="s">
        <v>746</v>
      </c>
      <c r="F22" s="683" t="s">
        <v>732</v>
      </c>
      <c r="G22" s="671" t="s">
        <v>742</v>
      </c>
      <c r="H22" s="671" t="s">
        <v>743</v>
      </c>
      <c r="I22" s="671" t="s">
        <v>735</v>
      </c>
      <c r="J22" s="320" t="s">
        <v>736</v>
      </c>
      <c r="K22" s="359"/>
      <c r="L22" s="327"/>
      <c r="M22" s="335"/>
      <c r="N22" s="374"/>
      <c r="O22" s="355">
        <v>1</v>
      </c>
      <c r="P22" s="331"/>
      <c r="Q22" s="373"/>
      <c r="R22" s="368"/>
      <c r="S22" s="367"/>
      <c r="T22" s="329"/>
      <c r="U22" s="330"/>
      <c r="V22" s="331"/>
    </row>
    <row r="23" spans="1:22">
      <c r="A23" s="674"/>
      <c r="B23" s="714"/>
      <c r="C23" s="716"/>
      <c r="D23" s="672"/>
      <c r="E23" s="712"/>
      <c r="F23" s="684"/>
      <c r="G23" s="672"/>
      <c r="H23" s="672"/>
      <c r="I23" s="672"/>
      <c r="J23" s="332" t="s">
        <v>737</v>
      </c>
      <c r="K23" s="359"/>
      <c r="L23" s="327"/>
      <c r="M23" s="335"/>
      <c r="N23" s="329"/>
      <c r="O23" s="330"/>
      <c r="P23" s="331"/>
      <c r="Q23" s="367"/>
      <c r="R23" s="368"/>
      <c r="S23" s="367"/>
      <c r="T23" s="329"/>
      <c r="U23" s="330"/>
      <c r="V23" s="331"/>
    </row>
    <row r="24" spans="1:22">
      <c r="A24" s="673">
        <v>10</v>
      </c>
      <c r="B24" s="713" t="s">
        <v>756</v>
      </c>
      <c r="C24" s="715"/>
      <c r="D24" s="671" t="s">
        <v>755</v>
      </c>
      <c r="E24" s="711" t="s">
        <v>752</v>
      </c>
      <c r="F24" s="683" t="s">
        <v>732</v>
      </c>
      <c r="G24" s="671" t="s">
        <v>742</v>
      </c>
      <c r="H24" s="671" t="s">
        <v>743</v>
      </c>
      <c r="I24" s="671" t="s">
        <v>735</v>
      </c>
      <c r="J24" s="320" t="s">
        <v>736</v>
      </c>
      <c r="K24" s="351"/>
      <c r="L24" s="330"/>
      <c r="M24" s="360"/>
      <c r="N24" s="329"/>
      <c r="O24" s="375"/>
      <c r="P24" s="331"/>
      <c r="Q24" s="367"/>
      <c r="R24" s="368"/>
      <c r="S24" s="367"/>
      <c r="T24" s="329"/>
      <c r="U24" s="330"/>
      <c r="V24" s="331"/>
    </row>
    <row r="25" spans="1:22" ht="15.75" thickBot="1">
      <c r="A25" s="674"/>
      <c r="B25" s="714"/>
      <c r="C25" s="716"/>
      <c r="D25" s="672"/>
      <c r="E25" s="712"/>
      <c r="F25" s="684"/>
      <c r="G25" s="672"/>
      <c r="H25" s="672"/>
      <c r="I25" s="672"/>
      <c r="J25" s="332" t="s">
        <v>737</v>
      </c>
      <c r="K25" s="351"/>
      <c r="L25" s="376"/>
      <c r="M25" s="335"/>
      <c r="N25" s="377"/>
      <c r="O25" s="378"/>
      <c r="P25" s="335"/>
      <c r="Q25" s="367"/>
      <c r="R25" s="368"/>
      <c r="S25" s="367"/>
      <c r="T25" s="329"/>
      <c r="U25" s="330"/>
      <c r="V25" s="331"/>
    </row>
    <row r="26" spans="1:22">
      <c r="A26" s="673">
        <v>11</v>
      </c>
      <c r="B26" s="713" t="s">
        <v>757</v>
      </c>
      <c r="C26" s="720"/>
      <c r="D26" s="718" t="s">
        <v>758</v>
      </c>
      <c r="E26" s="711" t="s">
        <v>746</v>
      </c>
      <c r="F26" s="683" t="s">
        <v>732</v>
      </c>
      <c r="G26" s="671" t="s">
        <v>742</v>
      </c>
      <c r="H26" s="671" t="s">
        <v>743</v>
      </c>
      <c r="I26" s="671" t="s">
        <v>735</v>
      </c>
      <c r="J26" s="320" t="s">
        <v>736</v>
      </c>
      <c r="K26" s="359"/>
      <c r="L26" s="327"/>
      <c r="M26" s="321">
        <v>1</v>
      </c>
      <c r="N26" s="377"/>
      <c r="O26" s="379"/>
      <c r="P26" s="363"/>
      <c r="Q26" s="367"/>
      <c r="R26" s="368"/>
      <c r="S26" s="367"/>
      <c r="T26" s="329"/>
      <c r="U26" s="330"/>
      <c r="V26" s="331"/>
    </row>
    <row r="27" spans="1:22" ht="15.75" thickBot="1">
      <c r="A27" s="674"/>
      <c r="B27" s="714"/>
      <c r="C27" s="721"/>
      <c r="D27" s="719"/>
      <c r="E27" s="712"/>
      <c r="F27" s="684"/>
      <c r="G27" s="672"/>
      <c r="H27" s="672"/>
      <c r="I27" s="672"/>
      <c r="J27" s="332" t="s">
        <v>737</v>
      </c>
      <c r="K27" s="359"/>
      <c r="L27" s="327"/>
      <c r="M27" s="335"/>
      <c r="N27" s="351"/>
      <c r="O27" s="380"/>
      <c r="P27" s="335"/>
      <c r="Q27" s="373"/>
      <c r="R27" s="368"/>
      <c r="S27" s="367"/>
      <c r="T27" s="329"/>
      <c r="U27" s="330"/>
      <c r="V27" s="331"/>
    </row>
    <row r="28" spans="1:22">
      <c r="A28" s="673">
        <v>12</v>
      </c>
      <c r="B28" s="713" t="s">
        <v>759</v>
      </c>
      <c r="C28" s="720"/>
      <c r="D28" s="718" t="s">
        <v>758</v>
      </c>
      <c r="E28" s="711" t="s">
        <v>752</v>
      </c>
      <c r="F28" s="683" t="s">
        <v>732</v>
      </c>
      <c r="G28" s="671" t="s">
        <v>742</v>
      </c>
      <c r="H28" s="671" t="s">
        <v>743</v>
      </c>
      <c r="I28" s="671" t="s">
        <v>735</v>
      </c>
      <c r="J28" s="320" t="s">
        <v>736</v>
      </c>
      <c r="K28" s="359"/>
      <c r="L28" s="327"/>
      <c r="M28" s="335"/>
      <c r="N28" s="321">
        <v>1</v>
      </c>
      <c r="O28" s="381"/>
      <c r="P28" s="335"/>
      <c r="Q28" s="367"/>
      <c r="R28" s="368"/>
      <c r="S28" s="367"/>
      <c r="T28" s="329"/>
      <c r="U28" s="330"/>
      <c r="V28" s="331"/>
    </row>
    <row r="29" spans="1:22" ht="15.75" thickBot="1">
      <c r="A29" s="674"/>
      <c r="B29" s="714"/>
      <c r="C29" s="721"/>
      <c r="D29" s="719"/>
      <c r="E29" s="712"/>
      <c r="F29" s="684"/>
      <c r="G29" s="672"/>
      <c r="H29" s="672"/>
      <c r="I29" s="672"/>
      <c r="J29" s="332" t="s">
        <v>737</v>
      </c>
      <c r="K29" s="359"/>
      <c r="L29" s="327"/>
      <c r="M29" s="335"/>
      <c r="N29" s="359"/>
      <c r="O29" s="327"/>
      <c r="P29" s="338"/>
      <c r="Q29" s="367"/>
      <c r="R29" s="382"/>
      <c r="S29" s="367"/>
      <c r="T29" s="329"/>
      <c r="U29" s="330"/>
      <c r="V29" s="331"/>
    </row>
    <row r="30" spans="1:22">
      <c r="A30" s="673">
        <v>13</v>
      </c>
      <c r="B30" s="713" t="s">
        <v>760</v>
      </c>
      <c r="C30" s="708"/>
      <c r="D30" s="718" t="s">
        <v>758</v>
      </c>
      <c r="E30" s="711" t="s">
        <v>746</v>
      </c>
      <c r="F30" s="683" t="s">
        <v>761</v>
      </c>
      <c r="G30" s="671" t="s">
        <v>742</v>
      </c>
      <c r="H30" s="671" t="s">
        <v>743</v>
      </c>
      <c r="I30" s="671" t="s">
        <v>735</v>
      </c>
      <c r="J30" s="320" t="s">
        <v>736</v>
      </c>
      <c r="K30" s="359"/>
      <c r="L30" s="327"/>
      <c r="M30" s="335"/>
      <c r="N30" s="359"/>
      <c r="O30" s="328"/>
      <c r="P30" s="356"/>
      <c r="Q30" s="321">
        <v>1</v>
      </c>
      <c r="R30" s="383"/>
      <c r="S30" s="367"/>
      <c r="T30" s="329"/>
      <c r="U30" s="330"/>
      <c r="V30" s="331"/>
    </row>
    <row r="31" spans="1:22" ht="15.75" thickBot="1">
      <c r="A31" s="674"/>
      <c r="B31" s="714"/>
      <c r="C31" s="709"/>
      <c r="D31" s="719"/>
      <c r="E31" s="712"/>
      <c r="F31" s="684"/>
      <c r="G31" s="672"/>
      <c r="H31" s="672"/>
      <c r="I31" s="672"/>
      <c r="J31" s="332" t="s">
        <v>737</v>
      </c>
      <c r="K31" s="359"/>
      <c r="L31" s="327"/>
      <c r="M31" s="335"/>
      <c r="N31" s="359"/>
      <c r="O31" s="328"/>
      <c r="P31" s="356"/>
      <c r="Q31" s="367"/>
      <c r="R31" s="383"/>
      <c r="S31" s="367"/>
      <c r="T31" s="329"/>
      <c r="U31" s="330"/>
      <c r="V31" s="331"/>
    </row>
    <row r="32" spans="1:22">
      <c r="A32" s="673">
        <v>14</v>
      </c>
      <c r="B32" s="713" t="s">
        <v>762</v>
      </c>
      <c r="C32" s="677"/>
      <c r="D32" s="711" t="s">
        <v>763</v>
      </c>
      <c r="E32" s="711" t="s">
        <v>752</v>
      </c>
      <c r="F32" s="683" t="s">
        <v>732</v>
      </c>
      <c r="G32" s="671" t="s">
        <v>742</v>
      </c>
      <c r="H32" s="671" t="s">
        <v>743</v>
      </c>
      <c r="I32" s="671" t="s">
        <v>735</v>
      </c>
      <c r="J32" s="320" t="s">
        <v>736</v>
      </c>
      <c r="K32" s="359"/>
      <c r="L32" s="327"/>
      <c r="M32" s="335"/>
      <c r="N32" s="359"/>
      <c r="O32" s="328"/>
      <c r="P32" s="384"/>
      <c r="Q32" s="367"/>
      <c r="R32" s="321">
        <v>1</v>
      </c>
      <c r="S32" s="367"/>
      <c r="T32" s="329"/>
      <c r="U32" s="330"/>
      <c r="V32" s="331"/>
    </row>
    <row r="33" spans="1:22" ht="15.75" thickBot="1">
      <c r="A33" s="674"/>
      <c r="B33" s="714"/>
      <c r="C33" s="709"/>
      <c r="D33" s="712"/>
      <c r="E33" s="712"/>
      <c r="F33" s="684"/>
      <c r="G33" s="672"/>
      <c r="H33" s="672"/>
      <c r="I33" s="672"/>
      <c r="J33" s="332" t="s">
        <v>737</v>
      </c>
      <c r="K33" s="359"/>
      <c r="L33" s="327"/>
      <c r="M33" s="335"/>
      <c r="N33" s="359"/>
      <c r="O33" s="328"/>
      <c r="P33" s="384"/>
      <c r="Q33" s="367"/>
      <c r="R33" s="143"/>
      <c r="S33" s="367"/>
      <c r="T33" s="329"/>
      <c r="U33" s="330"/>
      <c r="V33" s="331"/>
    </row>
    <row r="34" spans="1:22">
      <c r="A34" s="673">
        <v>15</v>
      </c>
      <c r="B34" s="706" t="s">
        <v>764</v>
      </c>
      <c r="C34" s="715"/>
      <c r="D34" s="711" t="s">
        <v>763</v>
      </c>
      <c r="E34" s="711" t="s">
        <v>746</v>
      </c>
      <c r="F34" s="683" t="s">
        <v>732</v>
      </c>
      <c r="G34" s="671" t="s">
        <v>742</v>
      </c>
      <c r="H34" s="671" t="s">
        <v>743</v>
      </c>
      <c r="I34" s="671" t="s">
        <v>735</v>
      </c>
      <c r="J34" s="320" t="s">
        <v>736</v>
      </c>
      <c r="K34" s="359"/>
      <c r="L34" s="327"/>
      <c r="M34" s="335"/>
      <c r="N34" s="359"/>
      <c r="O34" s="328"/>
      <c r="P34" s="331"/>
      <c r="Q34" s="321">
        <v>1</v>
      </c>
      <c r="R34" s="383"/>
      <c r="S34" s="373"/>
      <c r="T34" s="329"/>
      <c r="U34" s="330"/>
      <c r="V34" s="331"/>
    </row>
    <row r="35" spans="1:22" ht="15.75" thickBot="1">
      <c r="A35" s="674"/>
      <c r="B35" s="707"/>
      <c r="C35" s="717"/>
      <c r="D35" s="712"/>
      <c r="E35" s="712"/>
      <c r="F35" s="684"/>
      <c r="G35" s="672"/>
      <c r="H35" s="672"/>
      <c r="I35" s="672"/>
      <c r="J35" s="332" t="s">
        <v>737</v>
      </c>
      <c r="K35" s="359"/>
      <c r="L35" s="327"/>
      <c r="M35" s="335"/>
      <c r="N35" s="359"/>
      <c r="O35" s="328"/>
      <c r="P35" s="331"/>
      <c r="Q35" s="367"/>
      <c r="R35" s="383"/>
      <c r="S35" s="367"/>
      <c r="T35" s="329"/>
      <c r="U35" s="330"/>
      <c r="V35" s="331"/>
    </row>
    <row r="36" spans="1:22">
      <c r="A36" s="673">
        <v>16</v>
      </c>
      <c r="B36" s="713" t="s">
        <v>765</v>
      </c>
      <c r="C36" s="715"/>
      <c r="D36" s="671" t="s">
        <v>763</v>
      </c>
      <c r="E36" s="671" t="s">
        <v>752</v>
      </c>
      <c r="F36" s="683" t="s">
        <v>732</v>
      </c>
      <c r="G36" s="671" t="s">
        <v>766</v>
      </c>
      <c r="H36" s="685" t="s">
        <v>743</v>
      </c>
      <c r="I36" s="671" t="s">
        <v>735</v>
      </c>
      <c r="J36" s="320" t="s">
        <v>736</v>
      </c>
      <c r="K36" s="359"/>
      <c r="L36" s="327"/>
      <c r="M36" s="335"/>
      <c r="N36" s="359"/>
      <c r="O36" s="354"/>
      <c r="P36" s="331"/>
      <c r="Q36" s="367"/>
      <c r="R36" s="383"/>
      <c r="S36" s="367"/>
      <c r="T36" s="321">
        <v>1</v>
      </c>
      <c r="U36" s="330"/>
      <c r="V36" s="331"/>
    </row>
    <row r="37" spans="1:22" ht="24" customHeight="1" thickBot="1">
      <c r="A37" s="674"/>
      <c r="B37" s="714"/>
      <c r="C37" s="716"/>
      <c r="D37" s="672"/>
      <c r="E37" s="672"/>
      <c r="F37" s="684"/>
      <c r="G37" s="672"/>
      <c r="H37" s="686"/>
      <c r="I37" s="672"/>
      <c r="J37" s="332" t="s">
        <v>737</v>
      </c>
      <c r="K37" s="359"/>
      <c r="L37" s="327"/>
      <c r="M37" s="335"/>
      <c r="N37" s="359"/>
      <c r="O37" s="354"/>
      <c r="P37" s="331"/>
      <c r="Q37" s="385"/>
      <c r="R37" s="385"/>
      <c r="S37" s="367"/>
      <c r="T37" s="329"/>
      <c r="U37" s="330"/>
      <c r="V37" s="331"/>
    </row>
    <row r="38" spans="1:22">
      <c r="A38" s="673">
        <v>17</v>
      </c>
      <c r="B38" s="713" t="s">
        <v>767</v>
      </c>
      <c r="C38" s="677"/>
      <c r="D38" s="671" t="s">
        <v>768</v>
      </c>
      <c r="E38" s="711" t="s">
        <v>746</v>
      </c>
      <c r="F38" s="685" t="s">
        <v>732</v>
      </c>
      <c r="G38" s="671" t="s">
        <v>742</v>
      </c>
      <c r="H38" s="685" t="s">
        <v>743</v>
      </c>
      <c r="I38" s="671" t="s">
        <v>735</v>
      </c>
      <c r="J38" s="320" t="s">
        <v>736</v>
      </c>
      <c r="K38" s="359"/>
      <c r="L38" s="327"/>
      <c r="M38" s="335"/>
      <c r="N38" s="359"/>
      <c r="O38" s="354"/>
      <c r="P38" s="321">
        <v>1</v>
      </c>
      <c r="Q38" s="327"/>
      <c r="R38" s="327"/>
      <c r="S38" s="328"/>
      <c r="T38" s="329"/>
      <c r="U38" s="330"/>
      <c r="V38" s="331"/>
    </row>
    <row r="39" spans="1:22" ht="15.75" thickBot="1">
      <c r="A39" s="674"/>
      <c r="B39" s="714"/>
      <c r="C39" s="709"/>
      <c r="D39" s="710"/>
      <c r="E39" s="712"/>
      <c r="F39" s="686"/>
      <c r="G39" s="672"/>
      <c r="H39" s="686"/>
      <c r="I39" s="672"/>
      <c r="J39" s="332" t="s">
        <v>737</v>
      </c>
      <c r="K39" s="359"/>
      <c r="L39" s="327"/>
      <c r="M39" s="335"/>
      <c r="N39" s="359"/>
      <c r="O39" s="354"/>
      <c r="P39" s="331"/>
      <c r="Q39" s="327"/>
      <c r="R39" s="327"/>
      <c r="S39" s="328"/>
      <c r="T39" s="329"/>
      <c r="U39" s="330"/>
      <c r="V39" s="331"/>
    </row>
    <row r="40" spans="1:22">
      <c r="A40" s="673">
        <v>18</v>
      </c>
      <c r="B40" s="706" t="s">
        <v>769</v>
      </c>
      <c r="C40" s="708"/>
      <c r="D40" s="671" t="s">
        <v>768</v>
      </c>
      <c r="E40" s="711" t="s">
        <v>752</v>
      </c>
      <c r="F40" s="683" t="s">
        <v>732</v>
      </c>
      <c r="G40" s="671" t="s">
        <v>742</v>
      </c>
      <c r="H40" s="671" t="s">
        <v>743</v>
      </c>
      <c r="I40" s="671" t="s">
        <v>735</v>
      </c>
      <c r="J40" s="320" t="s">
        <v>736</v>
      </c>
      <c r="K40" s="359"/>
      <c r="L40" s="327"/>
      <c r="M40" s="335"/>
      <c r="N40" s="359"/>
      <c r="O40" s="354"/>
      <c r="P40" s="331"/>
      <c r="Q40" s="327"/>
      <c r="R40" s="327"/>
      <c r="S40" s="328"/>
      <c r="T40" s="329"/>
      <c r="U40" s="321">
        <v>1</v>
      </c>
      <c r="V40" s="331"/>
    </row>
    <row r="41" spans="1:22" ht="15.75" thickBot="1">
      <c r="A41" s="674"/>
      <c r="B41" s="707"/>
      <c r="C41" s="709"/>
      <c r="D41" s="710"/>
      <c r="E41" s="712"/>
      <c r="F41" s="684"/>
      <c r="G41" s="672"/>
      <c r="H41" s="672"/>
      <c r="I41" s="672"/>
      <c r="J41" s="332" t="s">
        <v>737</v>
      </c>
      <c r="K41" s="359"/>
      <c r="L41" s="327"/>
      <c r="M41" s="335"/>
      <c r="N41" s="359"/>
      <c r="O41" s="381"/>
      <c r="P41" s="335"/>
      <c r="Q41" s="327"/>
      <c r="R41" s="327"/>
      <c r="S41" s="328"/>
      <c r="T41" s="329"/>
      <c r="U41" s="330"/>
      <c r="V41" s="331"/>
    </row>
    <row r="42" spans="1:22">
      <c r="A42" s="673">
        <v>19</v>
      </c>
      <c r="B42" s="704" t="s">
        <v>770</v>
      </c>
      <c r="C42" s="677" t="s">
        <v>741</v>
      </c>
      <c r="D42" s="681"/>
      <c r="E42" s="681"/>
      <c r="F42" s="683" t="s">
        <v>732</v>
      </c>
      <c r="G42" s="671" t="s">
        <v>771</v>
      </c>
      <c r="H42" s="685" t="s">
        <v>734</v>
      </c>
      <c r="I42" s="671" t="s">
        <v>735</v>
      </c>
      <c r="J42" s="320" t="s">
        <v>736</v>
      </c>
      <c r="K42" s="359"/>
      <c r="L42" s="327"/>
      <c r="M42" s="335"/>
      <c r="N42" s="361"/>
      <c r="O42" s="386"/>
      <c r="P42" s="331"/>
      <c r="Q42" s="386"/>
      <c r="R42" s="381"/>
      <c r="S42" s="321">
        <v>1</v>
      </c>
      <c r="T42" s="321">
        <v>1</v>
      </c>
      <c r="U42" s="321"/>
      <c r="V42" s="356"/>
    </row>
    <row r="43" spans="1:22" ht="15.75" thickBot="1">
      <c r="A43" s="674"/>
      <c r="B43" s="705"/>
      <c r="C43" s="677"/>
      <c r="D43" s="682"/>
      <c r="E43" s="682"/>
      <c r="F43" s="684"/>
      <c r="G43" s="672"/>
      <c r="H43" s="686"/>
      <c r="I43" s="672"/>
      <c r="J43" s="332" t="s">
        <v>737</v>
      </c>
      <c r="K43" s="359"/>
      <c r="L43" s="327"/>
      <c r="M43" s="335"/>
      <c r="N43" s="359"/>
      <c r="O43" s="327"/>
      <c r="P43" s="387"/>
      <c r="Q43" s="327"/>
      <c r="R43" s="327"/>
      <c r="S43" s="328"/>
      <c r="T43" s="329"/>
      <c r="U43" s="330"/>
      <c r="V43" s="331"/>
    </row>
    <row r="44" spans="1:22">
      <c r="A44" s="673">
        <v>20</v>
      </c>
      <c r="B44" s="697" t="s">
        <v>772</v>
      </c>
      <c r="C44" s="699" t="s">
        <v>727</v>
      </c>
      <c r="D44" s="700"/>
      <c r="E44" s="702"/>
      <c r="F44" s="703" t="s">
        <v>732</v>
      </c>
      <c r="G44" s="691" t="s">
        <v>766</v>
      </c>
      <c r="H44" s="691" t="s">
        <v>743</v>
      </c>
      <c r="I44" s="691" t="s">
        <v>735</v>
      </c>
      <c r="J44" s="320" t="s">
        <v>736</v>
      </c>
      <c r="K44" s="359"/>
      <c r="L44" s="327"/>
      <c r="M44" s="335"/>
      <c r="N44" s="359"/>
      <c r="O44" s="327"/>
      <c r="P44" s="335"/>
      <c r="Q44" s="327"/>
      <c r="R44" s="327"/>
      <c r="S44" s="328"/>
      <c r="T44" s="321">
        <v>1</v>
      </c>
      <c r="U44" s="330"/>
      <c r="V44" s="331"/>
    </row>
    <row r="45" spans="1:22" ht="15.75" thickBot="1">
      <c r="A45" s="674"/>
      <c r="B45" s="698"/>
      <c r="C45" s="699"/>
      <c r="D45" s="701"/>
      <c r="E45" s="681"/>
      <c r="F45" s="684"/>
      <c r="G45" s="672"/>
      <c r="H45" s="672"/>
      <c r="I45" s="672"/>
      <c r="J45" s="332" t="s">
        <v>737</v>
      </c>
      <c r="K45" s="359"/>
      <c r="L45" s="327"/>
      <c r="M45" s="335"/>
      <c r="N45" s="359"/>
      <c r="O45" s="327"/>
      <c r="P45" s="335"/>
      <c r="Q45" s="327"/>
      <c r="R45" s="327"/>
      <c r="S45" s="328"/>
      <c r="T45" s="329"/>
      <c r="U45" s="330"/>
      <c r="V45" s="331"/>
    </row>
    <row r="46" spans="1:22">
      <c r="A46" s="673">
        <v>21</v>
      </c>
      <c r="B46" s="692" t="s">
        <v>773</v>
      </c>
      <c r="C46" s="677" t="s">
        <v>741</v>
      </c>
      <c r="D46" s="694"/>
      <c r="E46" s="694"/>
      <c r="F46" s="696" t="s">
        <v>732</v>
      </c>
      <c r="G46" s="671" t="s">
        <v>742</v>
      </c>
      <c r="H46" s="685" t="s">
        <v>734</v>
      </c>
      <c r="I46" s="691" t="s">
        <v>735</v>
      </c>
      <c r="J46" s="320" t="s">
        <v>736</v>
      </c>
      <c r="K46" s="359"/>
      <c r="L46" s="388"/>
      <c r="M46" s="335"/>
      <c r="N46" s="389"/>
      <c r="O46" s="388"/>
      <c r="P46" s="321">
        <v>1</v>
      </c>
      <c r="Q46" s="388"/>
      <c r="R46" s="388"/>
      <c r="S46" s="328"/>
      <c r="T46" s="329"/>
      <c r="U46" s="390"/>
      <c r="V46" s="391"/>
    </row>
    <row r="47" spans="1:22" ht="15.75" thickBot="1">
      <c r="A47" s="674"/>
      <c r="B47" s="693"/>
      <c r="C47" s="678"/>
      <c r="D47" s="695"/>
      <c r="E47" s="695"/>
      <c r="F47" s="690"/>
      <c r="G47" s="672"/>
      <c r="H47" s="686"/>
      <c r="I47" s="672"/>
      <c r="J47" s="332" t="s">
        <v>737</v>
      </c>
      <c r="K47" s="359"/>
      <c r="L47" s="388"/>
      <c r="M47" s="335"/>
      <c r="N47" s="389"/>
      <c r="O47" s="388"/>
      <c r="P47" s="392"/>
      <c r="Q47" s="388"/>
      <c r="R47" s="388"/>
      <c r="S47" s="328"/>
      <c r="T47" s="329"/>
      <c r="U47" s="390"/>
      <c r="V47" s="391"/>
    </row>
    <row r="48" spans="1:22">
      <c r="A48" s="673">
        <v>22</v>
      </c>
      <c r="B48" s="687" t="s">
        <v>774</v>
      </c>
      <c r="C48" s="677" t="s">
        <v>741</v>
      </c>
      <c r="D48" s="688"/>
      <c r="E48" s="688"/>
      <c r="F48" s="689" t="s">
        <v>732</v>
      </c>
      <c r="G48" s="671" t="s">
        <v>742</v>
      </c>
      <c r="H48" s="685" t="s">
        <v>743</v>
      </c>
      <c r="I48" s="671" t="s">
        <v>735</v>
      </c>
      <c r="J48" s="320" t="s">
        <v>736</v>
      </c>
      <c r="K48" s="359"/>
      <c r="L48" s="388"/>
      <c r="M48" s="335"/>
      <c r="N48" s="389"/>
      <c r="O48" s="393"/>
      <c r="P48" s="394"/>
      <c r="Q48" s="393"/>
      <c r="R48" s="321">
        <v>1</v>
      </c>
      <c r="S48" s="328"/>
      <c r="T48" s="321">
        <v>1</v>
      </c>
      <c r="U48" s="395"/>
      <c r="V48" s="396"/>
    </row>
    <row r="49" spans="1:22" ht="15.75" thickBot="1">
      <c r="A49" s="674"/>
      <c r="B49" s="687"/>
      <c r="C49" s="678"/>
      <c r="D49" s="688"/>
      <c r="E49" s="688"/>
      <c r="F49" s="690"/>
      <c r="G49" s="672"/>
      <c r="H49" s="686"/>
      <c r="I49" s="672"/>
      <c r="J49" s="332" t="s">
        <v>737</v>
      </c>
      <c r="K49" s="359"/>
      <c r="L49" s="388"/>
      <c r="M49" s="335"/>
      <c r="N49" s="397"/>
      <c r="O49" s="393"/>
      <c r="P49" s="398"/>
      <c r="Q49" s="393"/>
      <c r="R49" s="399"/>
      <c r="S49" s="328"/>
      <c r="T49" s="400"/>
      <c r="U49" s="401"/>
      <c r="V49" s="396"/>
    </row>
    <row r="50" spans="1:22">
      <c r="A50" s="673">
        <v>23</v>
      </c>
      <c r="B50" s="687" t="s">
        <v>775</v>
      </c>
      <c r="C50" s="677" t="s">
        <v>741</v>
      </c>
      <c r="D50" s="688"/>
      <c r="E50" s="688"/>
      <c r="F50" s="689" t="s">
        <v>732</v>
      </c>
      <c r="G50" s="671" t="s">
        <v>742</v>
      </c>
      <c r="H50" s="685" t="s">
        <v>743</v>
      </c>
      <c r="I50" s="671" t="s">
        <v>735</v>
      </c>
      <c r="J50" s="320" t="s">
        <v>736</v>
      </c>
      <c r="K50" s="359"/>
      <c r="L50" s="388"/>
      <c r="M50" s="335"/>
      <c r="N50" s="397"/>
      <c r="O50" s="393"/>
      <c r="P50" s="321">
        <v>1</v>
      </c>
      <c r="Q50" s="393"/>
      <c r="R50" s="399"/>
      <c r="S50" s="328"/>
      <c r="T50" s="400"/>
      <c r="U50" s="401"/>
      <c r="V50" s="396"/>
    </row>
    <row r="51" spans="1:22" ht="15.75" thickBot="1">
      <c r="A51" s="674"/>
      <c r="B51" s="687"/>
      <c r="C51" s="678"/>
      <c r="D51" s="688"/>
      <c r="E51" s="688"/>
      <c r="F51" s="690"/>
      <c r="G51" s="672"/>
      <c r="H51" s="686"/>
      <c r="I51" s="672"/>
      <c r="J51" s="332" t="s">
        <v>737</v>
      </c>
      <c r="K51" s="359"/>
      <c r="L51" s="388"/>
      <c r="M51" s="398"/>
      <c r="N51" s="397"/>
      <c r="O51" s="393"/>
      <c r="P51" s="398"/>
      <c r="Q51" s="393"/>
      <c r="R51" s="399"/>
      <c r="S51" s="402"/>
      <c r="T51" s="400"/>
      <c r="U51" s="401"/>
      <c r="V51" s="396"/>
    </row>
    <row r="52" spans="1:22">
      <c r="A52" s="673">
        <v>24</v>
      </c>
      <c r="B52" s="675" t="s">
        <v>776</v>
      </c>
      <c r="C52" s="677" t="s">
        <v>741</v>
      </c>
      <c r="D52" s="679"/>
      <c r="E52" s="681"/>
      <c r="F52" s="683" t="s">
        <v>732</v>
      </c>
      <c r="G52" s="671" t="s">
        <v>742</v>
      </c>
      <c r="H52" s="671" t="s">
        <v>743</v>
      </c>
      <c r="I52" s="671" t="s">
        <v>735</v>
      </c>
      <c r="J52" s="320" t="s">
        <v>736</v>
      </c>
      <c r="K52" s="359"/>
      <c r="L52" s="321">
        <v>1</v>
      </c>
      <c r="M52" s="398"/>
      <c r="N52" s="397"/>
      <c r="O52" s="393"/>
      <c r="P52" s="398"/>
      <c r="Q52" s="393"/>
      <c r="R52" s="321">
        <v>1</v>
      </c>
      <c r="S52" s="402"/>
      <c r="T52" s="400"/>
      <c r="U52" s="401"/>
      <c r="V52" s="396"/>
    </row>
    <row r="53" spans="1:22" ht="15.75" thickBot="1">
      <c r="A53" s="674"/>
      <c r="B53" s="676"/>
      <c r="C53" s="678"/>
      <c r="D53" s="680"/>
      <c r="E53" s="682"/>
      <c r="F53" s="684"/>
      <c r="G53" s="672"/>
      <c r="H53" s="672"/>
      <c r="I53" s="672"/>
      <c r="J53" s="332" t="s">
        <v>737</v>
      </c>
      <c r="K53" s="403"/>
      <c r="L53" s="404"/>
      <c r="M53" s="405"/>
      <c r="N53" s="406"/>
      <c r="O53" s="407"/>
      <c r="P53" s="405"/>
      <c r="Q53" s="408"/>
      <c r="R53" s="409"/>
      <c r="S53" s="410"/>
      <c r="T53" s="411"/>
      <c r="U53" s="412"/>
      <c r="V53" s="413"/>
    </row>
    <row r="54" spans="1:22">
      <c r="A54" s="414" t="s">
        <v>536</v>
      </c>
      <c r="B54" s="415"/>
      <c r="C54" s="415" t="s">
        <v>536</v>
      </c>
      <c r="D54" s="415" t="s">
        <v>536</v>
      </c>
      <c r="E54" s="416" t="s">
        <v>536</v>
      </c>
      <c r="F54" s="415" t="s">
        <v>536</v>
      </c>
      <c r="G54" s="415" t="s">
        <v>536</v>
      </c>
      <c r="H54" s="415" t="s">
        <v>536</v>
      </c>
      <c r="I54" s="665" t="s">
        <v>694</v>
      </c>
      <c r="J54" s="666"/>
      <c r="K54" s="417">
        <f>SUM($K$6,$K$8,$K$10,$K$12,$K$14,$K$16,$K$22,$K$24,$K$26,$K$28,$K$30,$K$32,$K$34,$K$36,$K$38,$K$40,$K$44,$K$48,$K$46,$K$50,$K$52,$K$42,$K$18,$K$20)</f>
        <v>2</v>
      </c>
      <c r="L54" s="417">
        <f>SUM(L$6,L$8,L$10,L$12,L$14,L$16,L$22,L$24,L$26,L$28,L$30,L$32,L$34,L$36,L$38,L$40,L$44,L$48,L$46,L$50,L$52,T$42,L$18,L$20)</f>
        <v>2</v>
      </c>
      <c r="M54" s="417">
        <f>SUM(M$6,M$8,M$10,M$12,M$14,M$16,M$22,M$24,M$26,M$28,M$30,M$32,M$34,M$36,M$38,M$40,M$44,M$48,M$46,M$50,M$52,U$42,M$18,M$20)</f>
        <v>2</v>
      </c>
      <c r="N54" s="417">
        <f t="shared" ref="N54:V54" si="0">SUM(N$6,N$8,N$10,N$12,N$14,N$16,N$22,N$24,N$26,N$28,N$30,N$32,N$34,N$36,N$38,N$40,N$44,N$48,N$46,N$50,N$52,N$42,N$18,N$20)</f>
        <v>2</v>
      </c>
      <c r="O54" s="417">
        <f t="shared" si="0"/>
        <v>1</v>
      </c>
      <c r="P54" s="417">
        <f t="shared" si="0"/>
        <v>5</v>
      </c>
      <c r="Q54" s="417">
        <f t="shared" si="0"/>
        <v>3</v>
      </c>
      <c r="R54" s="417">
        <f t="shared" si="0"/>
        <v>4</v>
      </c>
      <c r="S54" s="417">
        <f t="shared" si="0"/>
        <v>3</v>
      </c>
      <c r="T54" s="417">
        <f t="shared" si="0"/>
        <v>5</v>
      </c>
      <c r="U54" s="417">
        <f t="shared" si="0"/>
        <v>1</v>
      </c>
      <c r="V54" s="417">
        <f t="shared" si="0"/>
        <v>0</v>
      </c>
    </row>
    <row r="55" spans="1:22">
      <c r="A55" s="667" t="s">
        <v>777</v>
      </c>
      <c r="B55" s="668"/>
      <c r="C55" s="668"/>
      <c r="D55" s="668"/>
      <c r="E55" s="668"/>
      <c r="F55" s="668"/>
      <c r="G55" s="668"/>
      <c r="H55" s="668"/>
      <c r="I55" s="668"/>
      <c r="J55" s="668"/>
      <c r="K55" s="418">
        <f t="shared" ref="K55:V55" si="1">SUM(K7,K9,K11,K13,K15,K17,K23,K25,K27,K29,K31,K33,K35,K37,K39,K51,K53,K41,K19,K21,K41,K43,K45,K49,K47)</f>
        <v>0</v>
      </c>
      <c r="L55" s="418">
        <f t="shared" si="1"/>
        <v>0</v>
      </c>
      <c r="M55" s="418">
        <f t="shared" si="1"/>
        <v>0</v>
      </c>
      <c r="N55" s="418">
        <f t="shared" si="1"/>
        <v>0</v>
      </c>
      <c r="O55" s="418">
        <f t="shared" si="1"/>
        <v>0</v>
      </c>
      <c r="P55" s="418">
        <f t="shared" si="1"/>
        <v>0</v>
      </c>
      <c r="Q55" s="418">
        <f t="shared" si="1"/>
        <v>0</v>
      </c>
      <c r="R55" s="418">
        <f t="shared" si="1"/>
        <v>0</v>
      </c>
      <c r="S55" s="418">
        <f t="shared" si="1"/>
        <v>0</v>
      </c>
      <c r="T55" s="418">
        <f t="shared" si="1"/>
        <v>0</v>
      </c>
      <c r="U55" s="418">
        <f t="shared" si="1"/>
        <v>0</v>
      </c>
      <c r="V55" s="418">
        <f t="shared" si="1"/>
        <v>0</v>
      </c>
    </row>
    <row r="56" spans="1:22" ht="15.75" thickBot="1">
      <c r="A56" s="667" t="s">
        <v>696</v>
      </c>
      <c r="B56" s="668"/>
      <c r="C56" s="668"/>
      <c r="D56" s="668"/>
      <c r="E56" s="668"/>
      <c r="F56" s="668"/>
      <c r="G56" s="668"/>
      <c r="H56" s="668"/>
      <c r="I56" s="668"/>
      <c r="J56" s="668"/>
      <c r="K56" s="419">
        <f t="shared" ref="K56:V56" si="2">(K54-K55)</f>
        <v>2</v>
      </c>
      <c r="L56" s="419">
        <f t="shared" si="2"/>
        <v>2</v>
      </c>
      <c r="M56" s="419">
        <f t="shared" si="2"/>
        <v>2</v>
      </c>
      <c r="N56" s="419">
        <f t="shared" si="2"/>
        <v>2</v>
      </c>
      <c r="O56" s="419">
        <f t="shared" si="2"/>
        <v>1</v>
      </c>
      <c r="P56" s="419">
        <f t="shared" si="2"/>
        <v>5</v>
      </c>
      <c r="Q56" s="419">
        <f t="shared" si="2"/>
        <v>3</v>
      </c>
      <c r="R56" s="419">
        <f t="shared" si="2"/>
        <v>4</v>
      </c>
      <c r="S56" s="420">
        <f t="shared" si="2"/>
        <v>3</v>
      </c>
      <c r="T56" s="421">
        <f t="shared" si="2"/>
        <v>5</v>
      </c>
      <c r="U56" s="422">
        <f t="shared" si="2"/>
        <v>1</v>
      </c>
      <c r="V56" s="423">
        <f t="shared" si="2"/>
        <v>0</v>
      </c>
    </row>
    <row r="57" spans="1:22" ht="15.75" thickBot="1">
      <c r="A57" s="669" t="s">
        <v>778</v>
      </c>
      <c r="B57" s="669"/>
      <c r="C57" s="669"/>
      <c r="D57" s="669"/>
      <c r="E57" s="669"/>
      <c r="F57" s="669"/>
      <c r="G57" s="669"/>
      <c r="H57" s="669"/>
      <c r="I57" s="669"/>
      <c r="J57" s="670"/>
      <c r="K57" s="657">
        <f>SUM(K54,L54,M54)</f>
        <v>6</v>
      </c>
      <c r="L57" s="658"/>
      <c r="M57" s="659"/>
      <c r="N57" s="657">
        <f>SUM(N54,O54,P54)</f>
        <v>8</v>
      </c>
      <c r="O57" s="658"/>
      <c r="P57" s="659"/>
      <c r="Q57" s="657">
        <f>SUM(Q54,R54,S54)</f>
        <v>10</v>
      </c>
      <c r="R57" s="658"/>
      <c r="S57" s="659"/>
      <c r="T57" s="657">
        <f>SUM(T54,U54,V54)</f>
        <v>6</v>
      </c>
      <c r="U57" s="658"/>
      <c r="V57" s="659"/>
    </row>
    <row r="58" spans="1:22" ht="15.75" thickBot="1">
      <c r="A58" s="660" t="s">
        <v>779</v>
      </c>
      <c r="B58" s="660"/>
      <c r="C58" s="660"/>
      <c r="D58" s="660"/>
      <c r="E58" s="660"/>
      <c r="F58" s="660"/>
      <c r="G58" s="660"/>
      <c r="H58" s="660"/>
      <c r="I58" s="660"/>
      <c r="J58" s="660"/>
      <c r="K58" s="661">
        <f>SUM(K55:M55)</f>
        <v>0</v>
      </c>
      <c r="L58" s="662"/>
      <c r="M58" s="663"/>
      <c r="N58" s="661">
        <f>SUM(N55:P55)</f>
        <v>0</v>
      </c>
      <c r="O58" s="662"/>
      <c r="P58" s="663"/>
      <c r="Q58" s="661">
        <f>SUM(Q55:S55)</f>
        <v>0</v>
      </c>
      <c r="R58" s="662"/>
      <c r="S58" s="663"/>
      <c r="T58" s="661">
        <f>SUM(T55:V55)</f>
        <v>0</v>
      </c>
      <c r="U58" s="662"/>
      <c r="V58" s="664"/>
    </row>
    <row r="59" spans="1:22" ht="15.75" thickBot="1">
      <c r="A59" s="653" t="s">
        <v>780</v>
      </c>
      <c r="B59" s="653"/>
      <c r="C59" s="653"/>
      <c r="D59" s="653"/>
      <c r="E59" s="653"/>
      <c r="F59" s="653"/>
      <c r="G59" s="653"/>
      <c r="H59" s="653"/>
      <c r="I59" s="653"/>
      <c r="J59" s="653"/>
      <c r="K59" s="654">
        <f>(K58)/(K57)*25</f>
        <v>0</v>
      </c>
      <c r="L59" s="655"/>
      <c r="M59" s="656"/>
      <c r="N59" s="654">
        <f>(N58)/(N57)*25</f>
        <v>0</v>
      </c>
      <c r="O59" s="655"/>
      <c r="P59" s="656"/>
      <c r="Q59" s="654" t="s">
        <v>536</v>
      </c>
      <c r="R59" s="655" t="s">
        <v>536</v>
      </c>
      <c r="S59" s="656">
        <f>(Q58)/(Q57)*25</f>
        <v>0</v>
      </c>
      <c r="T59" s="654" t="s">
        <v>536</v>
      </c>
      <c r="U59" s="655" t="s">
        <v>536</v>
      </c>
      <c r="V59" s="656">
        <f>(T58)/(T57)*25</f>
        <v>0</v>
      </c>
    </row>
  </sheetData>
  <mergeCells count="243">
    <mergeCell ref="A1:B3"/>
    <mergeCell ref="G1:V1"/>
    <mergeCell ref="G2:V3"/>
    <mergeCell ref="A4:B4"/>
    <mergeCell ref="K4:V4"/>
    <mergeCell ref="K5:M5"/>
    <mergeCell ref="N5:P5"/>
    <mergeCell ref="Q5:S5"/>
    <mergeCell ref="T5:V5"/>
    <mergeCell ref="G6:G7"/>
    <mergeCell ref="H6:H7"/>
    <mergeCell ref="I6:I7"/>
    <mergeCell ref="A8:A9"/>
    <mergeCell ref="B8:B9"/>
    <mergeCell ref="C8:C9"/>
    <mergeCell ref="D8:D9"/>
    <mergeCell ref="E8:E9"/>
    <mergeCell ref="F8:F9"/>
    <mergeCell ref="G8:G9"/>
    <mergeCell ref="A6:A7"/>
    <mergeCell ref="B6:B7"/>
    <mergeCell ref="C6:C7"/>
    <mergeCell ref="D6:D7"/>
    <mergeCell ref="E6:E7"/>
    <mergeCell ref="F6:F7"/>
    <mergeCell ref="H8:H9"/>
    <mergeCell ref="I8:I9"/>
    <mergeCell ref="A10:A11"/>
    <mergeCell ref="B10:B11"/>
    <mergeCell ref="C10:C11"/>
    <mergeCell ref="D10:D11"/>
    <mergeCell ref="E10:E11"/>
    <mergeCell ref="F10:F11"/>
    <mergeCell ref="G10:G11"/>
    <mergeCell ref="H10:H11"/>
    <mergeCell ref="I10:I11"/>
    <mergeCell ref="A12:A13"/>
    <mergeCell ref="B12:B13"/>
    <mergeCell ref="C12:C13"/>
    <mergeCell ref="D12:D13"/>
    <mergeCell ref="E12:E13"/>
    <mergeCell ref="F12:F13"/>
    <mergeCell ref="G12:G13"/>
    <mergeCell ref="H12:H13"/>
    <mergeCell ref="I12:I13"/>
    <mergeCell ref="G14:G15"/>
    <mergeCell ref="H14:H15"/>
    <mergeCell ref="I14:I15"/>
    <mergeCell ref="A16:A17"/>
    <mergeCell ref="B16:B17"/>
    <mergeCell ref="C16:C17"/>
    <mergeCell ref="D16:D17"/>
    <mergeCell ref="E16:E17"/>
    <mergeCell ref="F16:F17"/>
    <mergeCell ref="G16:G17"/>
    <mergeCell ref="A14:A15"/>
    <mergeCell ref="B14:B15"/>
    <mergeCell ref="C14:C15"/>
    <mergeCell ref="D14:D15"/>
    <mergeCell ref="E14:E15"/>
    <mergeCell ref="F14:F15"/>
    <mergeCell ref="H16:H17"/>
    <mergeCell ref="I16:I17"/>
    <mergeCell ref="A18:A19"/>
    <mergeCell ref="B18:B19"/>
    <mergeCell ref="C18:C19"/>
    <mergeCell ref="D18:D19"/>
    <mergeCell ref="E18:E19"/>
    <mergeCell ref="F18:F19"/>
    <mergeCell ref="G18:G19"/>
    <mergeCell ref="H18:H19"/>
    <mergeCell ref="I18:I19"/>
    <mergeCell ref="A20:A21"/>
    <mergeCell ref="B20:B21"/>
    <mergeCell ref="C20:C21"/>
    <mergeCell ref="D20:D21"/>
    <mergeCell ref="E20:E21"/>
    <mergeCell ref="F20:F21"/>
    <mergeCell ref="G20:G21"/>
    <mergeCell ref="H20:H21"/>
    <mergeCell ref="I20:I21"/>
    <mergeCell ref="G22:G23"/>
    <mergeCell ref="H22:H23"/>
    <mergeCell ref="I22:I23"/>
    <mergeCell ref="A24:A25"/>
    <mergeCell ref="B24:B25"/>
    <mergeCell ref="C24:C25"/>
    <mergeCell ref="D24:D25"/>
    <mergeCell ref="E24:E25"/>
    <mergeCell ref="F24:F25"/>
    <mergeCell ref="G24:G25"/>
    <mergeCell ref="A22:A23"/>
    <mergeCell ref="B22:B23"/>
    <mergeCell ref="C22:C23"/>
    <mergeCell ref="D22:D23"/>
    <mergeCell ref="E22:E23"/>
    <mergeCell ref="F22:F23"/>
    <mergeCell ref="H24:H25"/>
    <mergeCell ref="I24:I25"/>
    <mergeCell ref="A26:A27"/>
    <mergeCell ref="B26:B27"/>
    <mergeCell ref="C26:C27"/>
    <mergeCell ref="D26:D27"/>
    <mergeCell ref="E26:E27"/>
    <mergeCell ref="F26:F27"/>
    <mergeCell ref="G26:G27"/>
    <mergeCell ref="H26:H27"/>
    <mergeCell ref="I26:I27"/>
    <mergeCell ref="A28:A29"/>
    <mergeCell ref="B28:B29"/>
    <mergeCell ref="C28:C29"/>
    <mergeCell ref="D28:D29"/>
    <mergeCell ref="E28:E29"/>
    <mergeCell ref="F28:F29"/>
    <mergeCell ref="G28:G29"/>
    <mergeCell ref="H28:H29"/>
    <mergeCell ref="I28:I29"/>
    <mergeCell ref="G30:G31"/>
    <mergeCell ref="H30:H31"/>
    <mergeCell ref="I30:I31"/>
    <mergeCell ref="A32:A33"/>
    <mergeCell ref="B32:B33"/>
    <mergeCell ref="C32:C33"/>
    <mergeCell ref="D32:D33"/>
    <mergeCell ref="E32:E33"/>
    <mergeCell ref="F32:F33"/>
    <mergeCell ref="G32:G33"/>
    <mergeCell ref="A30:A31"/>
    <mergeCell ref="B30:B31"/>
    <mergeCell ref="C30:C31"/>
    <mergeCell ref="D30:D31"/>
    <mergeCell ref="E30:E31"/>
    <mergeCell ref="F30:F31"/>
    <mergeCell ref="H32:H33"/>
    <mergeCell ref="I32:I33"/>
    <mergeCell ref="A34:A35"/>
    <mergeCell ref="B34:B35"/>
    <mergeCell ref="C34:C35"/>
    <mergeCell ref="D34:D35"/>
    <mergeCell ref="E34:E35"/>
    <mergeCell ref="F34:F35"/>
    <mergeCell ref="G34:G35"/>
    <mergeCell ref="H34:H35"/>
    <mergeCell ref="I34:I35"/>
    <mergeCell ref="A36:A37"/>
    <mergeCell ref="B36:B37"/>
    <mergeCell ref="C36:C37"/>
    <mergeCell ref="D36:D37"/>
    <mergeCell ref="E36:E37"/>
    <mergeCell ref="F36:F37"/>
    <mergeCell ref="G36:G37"/>
    <mergeCell ref="H36:H37"/>
    <mergeCell ref="I36:I37"/>
    <mergeCell ref="G38:G39"/>
    <mergeCell ref="H38:H39"/>
    <mergeCell ref="I38:I39"/>
    <mergeCell ref="A40:A41"/>
    <mergeCell ref="B40:B41"/>
    <mergeCell ref="C40:C41"/>
    <mergeCell ref="D40:D41"/>
    <mergeCell ref="E40:E41"/>
    <mergeCell ref="F40:F41"/>
    <mergeCell ref="G40:G41"/>
    <mergeCell ref="A38:A39"/>
    <mergeCell ref="B38:B39"/>
    <mergeCell ref="C38:C39"/>
    <mergeCell ref="D38:D39"/>
    <mergeCell ref="E38:E39"/>
    <mergeCell ref="F38:F39"/>
    <mergeCell ref="H40:H41"/>
    <mergeCell ref="I40:I41"/>
    <mergeCell ref="A42:A43"/>
    <mergeCell ref="B42:B43"/>
    <mergeCell ref="C42:C43"/>
    <mergeCell ref="D42:D43"/>
    <mergeCell ref="E42:E43"/>
    <mergeCell ref="F42:F43"/>
    <mergeCell ref="G42:G43"/>
    <mergeCell ref="H42:H43"/>
    <mergeCell ref="I42:I43"/>
    <mergeCell ref="A44:A45"/>
    <mergeCell ref="B44:B45"/>
    <mergeCell ref="C44:C45"/>
    <mergeCell ref="D44:D45"/>
    <mergeCell ref="E44:E45"/>
    <mergeCell ref="F44:F45"/>
    <mergeCell ref="G44:G45"/>
    <mergeCell ref="H44:H45"/>
    <mergeCell ref="I44:I45"/>
    <mergeCell ref="G46:G47"/>
    <mergeCell ref="H46:H47"/>
    <mergeCell ref="I46:I47"/>
    <mergeCell ref="A48:A49"/>
    <mergeCell ref="B48:B49"/>
    <mergeCell ref="C48:C49"/>
    <mergeCell ref="D48:D49"/>
    <mergeCell ref="E48:E49"/>
    <mergeCell ref="F48:F49"/>
    <mergeCell ref="G48:G49"/>
    <mergeCell ref="A46:A47"/>
    <mergeCell ref="B46:B47"/>
    <mergeCell ref="C46:C47"/>
    <mergeCell ref="D46:D47"/>
    <mergeCell ref="E46:E47"/>
    <mergeCell ref="F46:F47"/>
    <mergeCell ref="H48:H49"/>
    <mergeCell ref="I48:I49"/>
    <mergeCell ref="A50:A51"/>
    <mergeCell ref="B50:B51"/>
    <mergeCell ref="C50:C51"/>
    <mergeCell ref="D50:D51"/>
    <mergeCell ref="E50:E51"/>
    <mergeCell ref="F50:F51"/>
    <mergeCell ref="G50:G51"/>
    <mergeCell ref="H50:H51"/>
    <mergeCell ref="I54:J54"/>
    <mergeCell ref="A55:J55"/>
    <mergeCell ref="A56:J56"/>
    <mergeCell ref="A57:J57"/>
    <mergeCell ref="K57:M57"/>
    <mergeCell ref="N57:P57"/>
    <mergeCell ref="I50:I51"/>
    <mergeCell ref="A52:A53"/>
    <mergeCell ref="B52:B53"/>
    <mergeCell ref="C52:C53"/>
    <mergeCell ref="D52:D53"/>
    <mergeCell ref="E52:E53"/>
    <mergeCell ref="F52:F53"/>
    <mergeCell ref="G52:G53"/>
    <mergeCell ref="H52:H53"/>
    <mergeCell ref="I52:I53"/>
    <mergeCell ref="A59:J59"/>
    <mergeCell ref="K59:M59"/>
    <mergeCell ref="N59:P59"/>
    <mergeCell ref="Q59:S59"/>
    <mergeCell ref="T59:V59"/>
    <mergeCell ref="Q57:S57"/>
    <mergeCell ref="T57:V57"/>
    <mergeCell ref="A58:J58"/>
    <mergeCell ref="K58:M58"/>
    <mergeCell ref="N58:P58"/>
    <mergeCell ref="Q58:S58"/>
    <mergeCell ref="T58:V58"/>
  </mergeCells>
  <conditionalFormatting sqref="K50:L50 T50:V50">
    <cfRule type="cellIs" dxfId="42" priority="25" operator="equal">
      <formula>1</formula>
    </cfRule>
  </conditionalFormatting>
  <conditionalFormatting sqref="K26:Q26">
    <cfRule type="cellIs" dxfId="41" priority="21" operator="equal">
      <formula>1</formula>
    </cfRule>
  </conditionalFormatting>
  <conditionalFormatting sqref="K6:V6 K8:V8 L10:V10 K16:V16 K18:V18 K20:V20 K24:V24 U26:V26 K36 K38:L38 K40:L40 K42 K44:L44 N44:R44 K46:L46 K48:L48">
    <cfRule type="cellIs" dxfId="40" priority="27" operator="equal">
      <formula>1</formula>
    </cfRule>
  </conditionalFormatting>
  <conditionalFormatting sqref="K12:V12">
    <cfRule type="cellIs" dxfId="39" priority="16" operator="equal">
      <formula>1</formula>
    </cfRule>
  </conditionalFormatting>
  <conditionalFormatting sqref="K14:V14">
    <cfRule type="cellIs" dxfId="38" priority="24" operator="equal">
      <formula>1</formula>
    </cfRule>
  </conditionalFormatting>
  <conditionalFormatting sqref="K22:V22">
    <cfRule type="cellIs" dxfId="37" priority="22" operator="equal">
      <formula>1</formula>
    </cfRule>
  </conditionalFormatting>
  <conditionalFormatting sqref="K28:V28">
    <cfRule type="cellIs" dxfId="36" priority="20" operator="equal">
      <formula>1</formula>
    </cfRule>
  </conditionalFormatting>
  <conditionalFormatting sqref="K30:V30">
    <cfRule type="cellIs" dxfId="35" priority="19" operator="equal">
      <formula>1</formula>
    </cfRule>
  </conditionalFormatting>
  <conditionalFormatting sqref="K32:V32">
    <cfRule type="cellIs" dxfId="34" priority="18" operator="equal">
      <formula>1</formula>
    </cfRule>
  </conditionalFormatting>
  <conditionalFormatting sqref="K34:V34">
    <cfRule type="cellIs" dxfId="33" priority="17" operator="equal">
      <formula>1</formula>
    </cfRule>
  </conditionalFormatting>
  <conditionalFormatting sqref="K52:V52">
    <cfRule type="cellIs" dxfId="32" priority="6" operator="equal">
      <formula>1</formula>
    </cfRule>
  </conditionalFormatting>
  <conditionalFormatting sqref="L35:L36">
    <cfRule type="cellIs" dxfId="31" priority="14" operator="equal">
      <formula>1</formula>
    </cfRule>
  </conditionalFormatting>
  <conditionalFormatting sqref="M36:M50">
    <cfRule type="cellIs" dxfId="30" priority="5" operator="equal">
      <formula>1</formula>
    </cfRule>
  </conditionalFormatting>
  <conditionalFormatting sqref="N42:R42">
    <cfRule type="cellIs" dxfId="29" priority="4" operator="equal">
      <formula>1</formula>
    </cfRule>
  </conditionalFormatting>
  <conditionalFormatting sqref="N46:R46">
    <cfRule type="cellIs" dxfId="28" priority="9" operator="equal">
      <formula>1</formula>
    </cfRule>
  </conditionalFormatting>
  <conditionalFormatting sqref="N48:R48">
    <cfRule type="cellIs" dxfId="27" priority="3" operator="equal">
      <formula>1</formula>
    </cfRule>
  </conditionalFormatting>
  <conditionalFormatting sqref="N50:R50">
    <cfRule type="cellIs" dxfId="26" priority="7" operator="equal">
      <formula>1</formula>
    </cfRule>
  </conditionalFormatting>
  <conditionalFormatting sqref="N40:S40">
    <cfRule type="cellIs" dxfId="25" priority="2" operator="equal">
      <formula>1</formula>
    </cfRule>
  </conditionalFormatting>
  <conditionalFormatting sqref="N36:V36">
    <cfRule type="cellIs" dxfId="24" priority="15" operator="equal">
      <formula>1</formula>
    </cfRule>
  </conditionalFormatting>
  <conditionalFormatting sqref="N38:V38">
    <cfRule type="cellIs" dxfId="23" priority="13" operator="equal">
      <formula>1</formula>
    </cfRule>
  </conditionalFormatting>
  <conditionalFormatting sqref="R21">
    <cfRule type="cellIs" dxfId="22" priority="23" operator="equal">
      <formula>1</formula>
    </cfRule>
  </conditionalFormatting>
  <conditionalFormatting sqref="S42:S43 S45">
    <cfRule type="cellIs" dxfId="21" priority="1" operator="equal">
      <formula>1</formula>
    </cfRule>
  </conditionalFormatting>
  <conditionalFormatting sqref="T42:V42">
    <cfRule type="cellIs" dxfId="20" priority="11" operator="equal">
      <formula>1</formula>
    </cfRule>
  </conditionalFormatting>
  <conditionalFormatting sqref="T44:V44">
    <cfRule type="cellIs" dxfId="19" priority="10" operator="equal">
      <formula>1</formula>
    </cfRule>
  </conditionalFormatting>
  <conditionalFormatting sqref="T48:V48">
    <cfRule type="cellIs" dxfId="18" priority="8" operator="equal">
      <formula>1</formula>
    </cfRule>
  </conditionalFormatting>
  <conditionalFormatting sqref="U40:V40">
    <cfRule type="cellIs" dxfId="17" priority="12" operator="equal">
      <formula>1</formula>
    </cfRule>
  </conditionalFormatting>
  <conditionalFormatting sqref="U46:V46">
    <cfRule type="cellIs" dxfId="16" priority="26" operator="equal">
      <formula>1</formula>
    </cfRule>
  </conditionalFormatting>
  <dataValidations count="2">
    <dataValidation type="list" allowBlank="1" showInputMessage="1" showErrorMessage="1" sqref="D6:D53" xr:uid="{F58129D2-6470-4AB6-BC14-EDE3EB3E1ED8}">
      <mc:AlternateContent xmlns:x12ac="http://schemas.microsoft.com/office/spreadsheetml/2011/1/ac" xmlns:mc="http://schemas.openxmlformats.org/markup-compatibility/2006">
        <mc:Choice Requires="x12ac">
          <x12ac:list>"EJE 1: PAZ TOTAL, MEMORIA Y DERECHOS HUMANOS","EJE 2: TERRITORIO, VIDA Y AMBIENTE","EJE 3: MUJERES, INCLUSIÓN Y DIVERSIDAD",EJE 4: TRANSFORMACIÓN DIGITAL Y CIBERCULTURA,"EJE 5: PROBIDAD, ÉTICA E IDENTIDAD DE LO PÚBLICO",EJE 6: HABILIDADES Y COMPETENCIAS</x12ac:list>
        </mc:Choice>
        <mc:Fallback>
          <formula1>"EJE 1: PAZ TOTAL, MEMORIA Y DERECHOS HUMANOS,EJE 2: TERRITORIO, VIDA Y AMBIENTE,EJE 3: MUJERES, INCLUSIÓN Y DIVERSIDAD,EJE 4: TRANSFORMACIÓN DIGITAL Y CIBERCULTURA,EJE 5: PROBIDAD, ÉTICA E IDENTIDAD DE LO PÚBLICO,EJE 6: HABILIDADES Y COMPETENCIAS"</formula1>
        </mc:Fallback>
      </mc:AlternateContent>
    </dataValidation>
    <dataValidation type="list" allowBlank="1" showInputMessage="1" showErrorMessage="1" sqref="E26:E53 E6:E23" xr:uid="{BDACB338-4AB8-495C-AEA1-FFD3A4BD53DD}">
      <formula1>"SABER HACER,SABERES,SABER SER"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4A98-EDE2-4B43-A240-8CF4005FD262}">
  <dimension ref="A1:Y89"/>
  <sheetViews>
    <sheetView workbookViewId="0">
      <selection sqref="A1:XFD1048576"/>
    </sheetView>
  </sheetViews>
  <sheetFormatPr defaultColWidth="8" defaultRowHeight="15"/>
  <cols>
    <col min="2" max="2" width="20.42578125" style="501" customWidth="1"/>
    <col min="3" max="3" width="19" style="2" customWidth="1"/>
    <col min="4" max="4" width="23.42578125" style="2" customWidth="1"/>
    <col min="5" max="6" width="19" style="2" customWidth="1"/>
    <col min="7" max="7" width="10.28515625" customWidth="1"/>
    <col min="20" max="20" width="14.7109375" customWidth="1"/>
    <col min="21" max="21" width="13.28515625" customWidth="1"/>
    <col min="22" max="23" width="22.42578125" customWidth="1"/>
    <col min="24" max="25" width="17.85546875" customWidth="1"/>
  </cols>
  <sheetData>
    <row r="1" spans="1:25" ht="15.75" thickBot="1">
      <c r="A1" s="803"/>
      <c r="B1" s="1069"/>
      <c r="C1" s="1069"/>
      <c r="D1" s="1070"/>
      <c r="E1" s="804" t="s">
        <v>781</v>
      </c>
      <c r="F1" s="804"/>
      <c r="G1" s="804"/>
      <c r="H1" s="804"/>
      <c r="I1" s="804"/>
      <c r="J1" s="804"/>
      <c r="K1" s="804"/>
      <c r="L1" s="804"/>
      <c r="M1" s="804"/>
      <c r="N1" s="804"/>
      <c r="O1" s="804"/>
      <c r="P1" s="804"/>
      <c r="Q1" s="804"/>
      <c r="R1" s="804"/>
      <c r="S1" s="804"/>
      <c r="T1" s="804"/>
      <c r="U1" s="805"/>
      <c r="V1" s="806" t="s">
        <v>782</v>
      </c>
      <c r="W1" s="1071"/>
      <c r="X1" s="424"/>
      <c r="Y1" s="425"/>
    </row>
    <row r="2" spans="1:25">
      <c r="A2" s="1072"/>
      <c r="B2" s="1073"/>
      <c r="C2" s="1073"/>
      <c r="D2" s="1074"/>
      <c r="E2" s="807" t="s">
        <v>783</v>
      </c>
      <c r="F2" s="807"/>
      <c r="G2" s="807"/>
      <c r="H2" s="807"/>
      <c r="I2" s="807"/>
      <c r="J2" s="807"/>
      <c r="K2" s="807"/>
      <c r="L2" s="807"/>
      <c r="M2" s="807"/>
      <c r="N2" s="807"/>
      <c r="O2" s="807"/>
      <c r="P2" s="807"/>
      <c r="Q2" s="807"/>
      <c r="R2" s="807"/>
      <c r="S2" s="807"/>
      <c r="T2" s="807"/>
      <c r="U2" s="808"/>
      <c r="V2" s="811" t="s">
        <v>784</v>
      </c>
      <c r="W2" s="1075"/>
      <c r="X2" s="426"/>
      <c r="Y2" s="425"/>
    </row>
    <row r="3" spans="1:25" ht="15.75" thickBot="1">
      <c r="A3" s="1076"/>
      <c r="B3" s="1077"/>
      <c r="C3" s="1077"/>
      <c r="D3" s="1078"/>
      <c r="E3" s="809"/>
      <c r="F3" s="809"/>
      <c r="G3" s="809"/>
      <c r="H3" s="809"/>
      <c r="I3" s="809"/>
      <c r="J3" s="809"/>
      <c r="K3" s="809"/>
      <c r="L3" s="809"/>
      <c r="M3" s="809"/>
      <c r="N3" s="809"/>
      <c r="O3" s="809"/>
      <c r="P3" s="809"/>
      <c r="Q3" s="809"/>
      <c r="R3" s="809"/>
      <c r="S3" s="809"/>
      <c r="T3" s="809"/>
      <c r="U3" s="810"/>
      <c r="V3" s="812" t="s">
        <v>785</v>
      </c>
      <c r="W3" s="1075"/>
      <c r="X3" s="426"/>
      <c r="Y3" s="425"/>
    </row>
    <row r="4" spans="1:25" ht="15.75" thickBot="1">
      <c r="A4" s="795"/>
      <c r="B4" s="796"/>
      <c r="C4" s="796"/>
      <c r="D4" s="796"/>
      <c r="E4" s="796"/>
      <c r="F4" s="796"/>
      <c r="G4" s="797"/>
      <c r="H4" s="798" t="s">
        <v>718</v>
      </c>
      <c r="I4" s="1079"/>
      <c r="J4" s="1079"/>
      <c r="K4" s="1079"/>
      <c r="L4" s="1079"/>
      <c r="M4" s="1079"/>
      <c r="N4" s="1079"/>
      <c r="O4" s="1079"/>
      <c r="P4" s="1079"/>
      <c r="Q4" s="1079"/>
      <c r="R4" s="1079"/>
      <c r="S4" s="1080"/>
      <c r="T4" s="799" t="s">
        <v>786</v>
      </c>
      <c r="U4" s="800" t="s">
        <v>787</v>
      </c>
      <c r="V4" s="801" t="s">
        <v>788</v>
      </c>
      <c r="W4" s="802" t="s">
        <v>789</v>
      </c>
      <c r="X4" s="794" t="s">
        <v>790</v>
      </c>
      <c r="Y4" s="425"/>
    </row>
    <row r="5" spans="1:25" ht="15.75" thickBot="1">
      <c r="A5" s="427"/>
      <c r="B5" s="428" t="s">
        <v>724</v>
      </c>
      <c r="C5" s="429" t="s">
        <v>791</v>
      </c>
      <c r="D5" s="430" t="s">
        <v>723</v>
      </c>
      <c r="E5" s="430" t="s">
        <v>792</v>
      </c>
      <c r="F5" s="430" t="s">
        <v>726</v>
      </c>
      <c r="G5" s="431" t="s">
        <v>671</v>
      </c>
      <c r="H5" s="432" t="s">
        <v>672</v>
      </c>
      <c r="I5" s="432" t="s">
        <v>673</v>
      </c>
      <c r="J5" s="432" t="s">
        <v>674</v>
      </c>
      <c r="K5" s="432" t="s">
        <v>675</v>
      </c>
      <c r="L5" s="432" t="s">
        <v>676</v>
      </c>
      <c r="M5" s="432" t="s">
        <v>677</v>
      </c>
      <c r="N5" s="432" t="s">
        <v>678</v>
      </c>
      <c r="O5" s="432" t="s">
        <v>679</v>
      </c>
      <c r="P5" s="432" t="s">
        <v>680</v>
      </c>
      <c r="Q5" s="432" t="s">
        <v>681</v>
      </c>
      <c r="R5" s="432" t="s">
        <v>682</v>
      </c>
      <c r="S5" s="432" t="s">
        <v>683</v>
      </c>
      <c r="T5" s="1081"/>
      <c r="U5" s="1082"/>
      <c r="V5" s="1083"/>
      <c r="W5" s="1084"/>
      <c r="X5" s="1085"/>
      <c r="Y5" s="425"/>
    </row>
    <row r="6" spans="1:25" ht="21.75" customHeight="1">
      <c r="A6" s="768">
        <v>1</v>
      </c>
      <c r="B6" s="785" t="s">
        <v>793</v>
      </c>
      <c r="C6" s="778"/>
      <c r="D6" s="784" t="s">
        <v>794</v>
      </c>
      <c r="E6" s="778" t="s">
        <v>795</v>
      </c>
      <c r="F6" s="778" t="s">
        <v>796</v>
      </c>
      <c r="G6" s="433" t="s">
        <v>797</v>
      </c>
      <c r="H6" s="434">
        <v>1</v>
      </c>
      <c r="I6" s="434"/>
      <c r="J6" s="434"/>
      <c r="K6" s="434"/>
      <c r="L6" s="435"/>
      <c r="M6" s="434"/>
      <c r="N6" s="434"/>
      <c r="O6" s="434"/>
      <c r="P6" s="434"/>
      <c r="Q6" s="434"/>
      <c r="R6" s="434"/>
      <c r="S6" s="436"/>
      <c r="T6" s="437"/>
      <c r="U6" s="438"/>
      <c r="V6" s="438"/>
      <c r="W6" s="438"/>
      <c r="X6" s="439"/>
      <c r="Y6" s="435"/>
    </row>
    <row r="7" spans="1:25" ht="25.5" customHeight="1">
      <c r="A7" s="1086"/>
      <c r="B7" s="786"/>
      <c r="C7" s="771"/>
      <c r="D7" s="772"/>
      <c r="E7" s="771"/>
      <c r="F7" s="771"/>
      <c r="G7" s="440" t="s">
        <v>798</v>
      </c>
      <c r="H7" s="441"/>
      <c r="I7" s="434"/>
      <c r="J7" s="434"/>
      <c r="K7" s="434"/>
      <c r="L7" s="442"/>
      <c r="M7" s="434"/>
      <c r="N7" s="434"/>
      <c r="O7" s="434"/>
      <c r="P7" s="434"/>
      <c r="Q7" s="434"/>
      <c r="R7" s="434"/>
      <c r="S7" s="436"/>
      <c r="T7" s="442"/>
      <c r="U7" s="438"/>
      <c r="V7" s="438"/>
      <c r="W7" s="438"/>
      <c r="X7" s="439"/>
      <c r="Y7" s="435"/>
    </row>
    <row r="8" spans="1:25" ht="26.25" customHeight="1">
      <c r="A8" s="768">
        <f>A6+1</f>
        <v>2</v>
      </c>
      <c r="B8" s="793" t="s">
        <v>799</v>
      </c>
      <c r="C8" s="778"/>
      <c r="D8" s="784" t="s">
        <v>794</v>
      </c>
      <c r="E8" s="778" t="s">
        <v>795</v>
      </c>
      <c r="F8" s="778" t="s">
        <v>796</v>
      </c>
      <c r="G8" s="433" t="s">
        <v>797</v>
      </c>
      <c r="H8" s="434">
        <v>1</v>
      </c>
      <c r="I8" s="434"/>
      <c r="J8" s="434"/>
      <c r="K8" s="434"/>
      <c r="L8" s="434"/>
      <c r="M8" s="434"/>
      <c r="N8" s="434"/>
      <c r="O8" s="434"/>
      <c r="P8" s="434"/>
      <c r="Q8" s="434"/>
      <c r="R8" s="434"/>
      <c r="S8" s="436"/>
      <c r="T8" s="442"/>
      <c r="U8" s="438"/>
      <c r="V8" s="438"/>
      <c r="W8" s="438"/>
      <c r="X8" s="439"/>
      <c r="Y8" s="435"/>
    </row>
    <row r="9" spans="1:25" ht="27" customHeight="1">
      <c r="A9" s="1086"/>
      <c r="B9" s="793"/>
      <c r="C9" s="771"/>
      <c r="D9" s="772"/>
      <c r="E9" s="771"/>
      <c r="F9" s="771"/>
      <c r="G9" s="443" t="s">
        <v>798</v>
      </c>
      <c r="H9" s="441"/>
      <c r="I9" s="434"/>
      <c r="J9" s="434"/>
      <c r="K9" s="434"/>
      <c r="L9" s="434"/>
      <c r="M9" s="434"/>
      <c r="N9" s="434"/>
      <c r="O9" s="434"/>
      <c r="P9" s="434"/>
      <c r="Q9" s="434"/>
      <c r="R9" s="434"/>
      <c r="S9" s="436"/>
      <c r="T9" s="442"/>
      <c r="U9" s="438"/>
      <c r="V9" s="438"/>
      <c r="W9" s="438"/>
      <c r="X9" s="439"/>
      <c r="Y9" s="435"/>
    </row>
    <row r="10" spans="1:25" ht="46.5" customHeight="1">
      <c r="A10" s="768">
        <v>3</v>
      </c>
      <c r="B10" s="775" t="s">
        <v>800</v>
      </c>
      <c r="C10" s="778" t="s">
        <v>801</v>
      </c>
      <c r="D10" s="784" t="s">
        <v>794</v>
      </c>
      <c r="E10" s="778" t="s">
        <v>802</v>
      </c>
      <c r="F10" s="778" t="s">
        <v>796</v>
      </c>
      <c r="G10" s="433" t="s">
        <v>797</v>
      </c>
      <c r="H10" s="441"/>
      <c r="I10" s="434"/>
      <c r="J10" s="434"/>
      <c r="K10" s="434"/>
      <c r="L10" s="434"/>
      <c r="M10" s="434">
        <v>1</v>
      </c>
      <c r="N10" s="434"/>
      <c r="O10" s="434"/>
      <c r="P10" s="434"/>
      <c r="Q10" s="434">
        <v>1</v>
      </c>
      <c r="R10" s="434"/>
      <c r="S10" s="434"/>
      <c r="T10" s="437"/>
      <c r="U10" s="438"/>
      <c r="V10" s="438"/>
      <c r="W10" s="438"/>
      <c r="X10" s="439"/>
      <c r="Y10" s="435"/>
    </row>
    <row r="11" spans="1:25" ht="42.75" customHeight="1">
      <c r="A11" s="1086"/>
      <c r="B11" s="776"/>
      <c r="C11" s="771"/>
      <c r="D11" s="772"/>
      <c r="E11" s="771"/>
      <c r="F11" s="771"/>
      <c r="G11" s="443" t="s">
        <v>798</v>
      </c>
      <c r="H11" s="441"/>
      <c r="I11" s="434"/>
      <c r="J11" s="434"/>
      <c r="K11" s="434"/>
      <c r="L11" s="434"/>
      <c r="M11" s="434"/>
      <c r="N11" s="434"/>
      <c r="O11" s="434"/>
      <c r="P11" s="434"/>
      <c r="Q11" s="434"/>
      <c r="R11" s="434"/>
      <c r="S11" s="436"/>
      <c r="T11" s="442"/>
      <c r="U11" s="438"/>
      <c r="V11" s="438"/>
      <c r="W11" s="438"/>
      <c r="X11" s="439"/>
      <c r="Y11" s="435"/>
    </row>
    <row r="12" spans="1:25" ht="26.25" customHeight="1">
      <c r="A12" s="768">
        <v>4</v>
      </c>
      <c r="B12" s="792" t="s">
        <v>803</v>
      </c>
      <c r="C12" s="778" t="s">
        <v>801</v>
      </c>
      <c r="D12" s="784" t="s">
        <v>794</v>
      </c>
      <c r="E12" s="778" t="s">
        <v>743</v>
      </c>
      <c r="F12" s="778" t="s">
        <v>796</v>
      </c>
      <c r="G12" s="433" t="s">
        <v>797</v>
      </c>
      <c r="H12" s="434">
        <v>1</v>
      </c>
      <c r="I12" s="434">
        <v>1</v>
      </c>
      <c r="J12" s="434">
        <v>1</v>
      </c>
      <c r="K12" s="434">
        <v>1</v>
      </c>
      <c r="L12" s="434">
        <v>1</v>
      </c>
      <c r="M12" s="434">
        <v>1</v>
      </c>
      <c r="N12" s="434">
        <v>1</v>
      </c>
      <c r="O12" s="434">
        <v>1</v>
      </c>
      <c r="P12" s="434">
        <v>1</v>
      </c>
      <c r="Q12" s="434">
        <v>1</v>
      </c>
      <c r="R12" s="434">
        <v>1</v>
      </c>
      <c r="S12" s="436">
        <v>1</v>
      </c>
      <c r="T12" s="442"/>
      <c r="U12" s="438"/>
      <c r="V12" s="438"/>
      <c r="W12" s="438"/>
      <c r="X12" s="439"/>
      <c r="Y12" s="435"/>
    </row>
    <row r="13" spans="1:25" ht="25.5" customHeight="1">
      <c r="A13" s="1086"/>
      <c r="B13" s="792"/>
      <c r="C13" s="771"/>
      <c r="D13" s="772"/>
      <c r="E13" s="771"/>
      <c r="F13" s="771"/>
      <c r="G13" s="443" t="s">
        <v>798</v>
      </c>
      <c r="H13" s="434"/>
      <c r="I13" s="434"/>
      <c r="J13" s="434"/>
      <c r="K13" s="434"/>
      <c r="L13" s="434"/>
      <c r="M13" s="434"/>
      <c r="N13" s="434"/>
      <c r="O13" s="434"/>
      <c r="P13" s="434"/>
      <c r="Q13" s="434"/>
      <c r="R13" s="434"/>
      <c r="S13" s="436"/>
      <c r="T13" s="442"/>
      <c r="U13" s="438"/>
      <c r="V13" s="438"/>
      <c r="W13" s="438"/>
      <c r="X13" s="439"/>
      <c r="Y13" s="435"/>
    </row>
    <row r="14" spans="1:25" ht="23.25" customHeight="1">
      <c r="A14" s="768">
        <v>5</v>
      </c>
      <c r="B14" s="785" t="s">
        <v>804</v>
      </c>
      <c r="C14" s="780" t="s">
        <v>805</v>
      </c>
      <c r="D14" s="784" t="s">
        <v>794</v>
      </c>
      <c r="E14" s="778" t="s">
        <v>743</v>
      </c>
      <c r="F14" s="778" t="s">
        <v>796</v>
      </c>
      <c r="G14" s="433" t="s">
        <v>797</v>
      </c>
      <c r="H14" s="434"/>
      <c r="I14" s="434"/>
      <c r="J14" s="434">
        <v>1</v>
      </c>
      <c r="K14" s="434">
        <v>1</v>
      </c>
      <c r="L14" s="434"/>
      <c r="M14" s="434">
        <v>1</v>
      </c>
      <c r="N14" s="434"/>
      <c r="O14" s="434"/>
      <c r="P14" s="434"/>
      <c r="Q14" s="434"/>
      <c r="R14" s="434"/>
      <c r="S14" s="436"/>
      <c r="T14" s="442"/>
      <c r="U14" s="442"/>
      <c r="V14" s="442"/>
      <c r="W14" s="444"/>
      <c r="X14" s="445"/>
      <c r="Y14" s="435"/>
    </row>
    <row r="15" spans="1:25" ht="21.75" customHeight="1">
      <c r="A15" s="1086"/>
      <c r="B15" s="791"/>
      <c r="C15" s="778"/>
      <c r="D15" s="772"/>
      <c r="E15" s="771"/>
      <c r="F15" s="771"/>
      <c r="G15" s="443" t="s">
        <v>798</v>
      </c>
      <c r="H15" s="434"/>
      <c r="I15" s="434"/>
      <c r="J15" s="434"/>
      <c r="K15" s="434"/>
      <c r="L15" s="434"/>
      <c r="M15" s="434"/>
      <c r="N15" s="434"/>
      <c r="O15" s="434"/>
      <c r="P15" s="434"/>
      <c r="Q15" s="434"/>
      <c r="R15" s="434"/>
      <c r="S15" s="436"/>
      <c r="T15" s="442"/>
      <c r="U15" s="442"/>
      <c r="V15" s="442"/>
      <c r="W15" s="444"/>
      <c r="X15" s="445"/>
      <c r="Y15" s="435"/>
    </row>
    <row r="16" spans="1:25" ht="25.5" customHeight="1">
      <c r="A16" s="768">
        <v>6</v>
      </c>
      <c r="B16" s="789" t="s">
        <v>806</v>
      </c>
      <c r="C16" s="778" t="s">
        <v>801</v>
      </c>
      <c r="D16" s="784" t="s">
        <v>794</v>
      </c>
      <c r="E16" s="778" t="s">
        <v>743</v>
      </c>
      <c r="F16" s="778" t="s">
        <v>796</v>
      </c>
      <c r="G16" s="433" t="s">
        <v>797</v>
      </c>
      <c r="H16" s="434"/>
      <c r="I16" s="434"/>
      <c r="J16" s="434"/>
      <c r="K16" s="434"/>
      <c r="L16" s="434">
        <v>1</v>
      </c>
      <c r="M16" s="434"/>
      <c r="N16" s="434"/>
      <c r="O16" s="434"/>
      <c r="P16" s="434"/>
      <c r="Q16" s="434"/>
      <c r="R16" s="434"/>
      <c r="S16" s="436"/>
      <c r="T16" s="442"/>
      <c r="U16" s="442"/>
      <c r="V16" s="442"/>
      <c r="W16" s="444"/>
      <c r="X16" s="445"/>
      <c r="Y16" s="435"/>
    </row>
    <row r="17" spans="1:25" ht="22.5" customHeight="1">
      <c r="A17" s="1086"/>
      <c r="B17" s="790"/>
      <c r="C17" s="771"/>
      <c r="D17" s="772"/>
      <c r="E17" s="771"/>
      <c r="F17" s="771"/>
      <c r="G17" s="443" t="s">
        <v>798</v>
      </c>
      <c r="H17" s="434"/>
      <c r="I17" s="434"/>
      <c r="J17" s="434"/>
      <c r="K17" s="434"/>
      <c r="L17" s="434"/>
      <c r="M17" s="434"/>
      <c r="N17" s="434"/>
      <c r="O17" s="434"/>
      <c r="P17" s="434"/>
      <c r="Q17" s="434"/>
      <c r="R17" s="434"/>
      <c r="S17" s="436"/>
      <c r="T17" s="442"/>
      <c r="U17" s="442"/>
      <c r="V17" s="442"/>
      <c r="W17" s="444"/>
      <c r="X17" s="445"/>
      <c r="Y17" s="435"/>
    </row>
    <row r="18" spans="1:25" ht="21" customHeight="1">
      <c r="A18" s="768">
        <v>7</v>
      </c>
      <c r="B18" s="787" t="s">
        <v>807</v>
      </c>
      <c r="C18" s="778" t="s">
        <v>801</v>
      </c>
      <c r="D18" s="784" t="s">
        <v>808</v>
      </c>
      <c r="E18" s="778" t="s">
        <v>743</v>
      </c>
      <c r="F18" s="778" t="s">
        <v>796</v>
      </c>
      <c r="G18" s="433" t="s">
        <v>797</v>
      </c>
      <c r="H18" s="434"/>
      <c r="I18" s="434"/>
      <c r="J18" s="434"/>
      <c r="K18" s="434"/>
      <c r="L18" s="434"/>
      <c r="M18" s="434">
        <v>1</v>
      </c>
      <c r="N18" s="434"/>
      <c r="O18" s="434"/>
      <c r="P18" s="434"/>
      <c r="Q18" s="434"/>
      <c r="R18" s="434"/>
      <c r="S18" s="436">
        <v>1</v>
      </c>
      <c r="T18" s="442"/>
      <c r="U18" s="442"/>
      <c r="V18" s="442"/>
      <c r="W18" s="444"/>
      <c r="X18" s="445"/>
      <c r="Y18" s="435"/>
    </row>
    <row r="19" spans="1:25" ht="21.75" customHeight="1">
      <c r="A19" s="1086"/>
      <c r="B19" s="788"/>
      <c r="C19" s="771"/>
      <c r="D19" s="772"/>
      <c r="E19" s="771"/>
      <c r="F19" s="771"/>
      <c r="G19" s="443" t="s">
        <v>798</v>
      </c>
      <c r="H19" s="434"/>
      <c r="I19" s="434"/>
      <c r="J19" s="434"/>
      <c r="K19" s="434"/>
      <c r="L19" s="434"/>
      <c r="M19" s="434"/>
      <c r="N19" s="434"/>
      <c r="O19" s="446"/>
      <c r="P19" s="434"/>
      <c r="Q19" s="434"/>
      <c r="R19" s="434"/>
      <c r="S19" s="436"/>
      <c r="T19" s="442"/>
      <c r="U19" s="442"/>
      <c r="V19" s="442"/>
      <c r="W19" s="444"/>
      <c r="X19" s="445"/>
      <c r="Y19" s="435"/>
    </row>
    <row r="20" spans="1:25" ht="20.25" customHeight="1">
      <c r="A20" s="768">
        <v>8</v>
      </c>
      <c r="B20" s="785" t="s">
        <v>809</v>
      </c>
      <c r="C20" s="778" t="s">
        <v>810</v>
      </c>
      <c r="D20" s="784" t="s">
        <v>794</v>
      </c>
      <c r="E20" s="778" t="s">
        <v>743</v>
      </c>
      <c r="F20" s="778" t="s">
        <v>796</v>
      </c>
      <c r="G20" s="433" t="s">
        <v>797</v>
      </c>
      <c r="H20" s="434"/>
      <c r="I20" s="447"/>
      <c r="J20" s="434"/>
      <c r="K20" s="434"/>
      <c r="L20" s="434"/>
      <c r="M20" s="434">
        <v>1</v>
      </c>
      <c r="N20" s="434"/>
      <c r="O20" s="434"/>
      <c r="P20" s="434"/>
      <c r="Q20" s="434"/>
      <c r="R20" s="434"/>
      <c r="S20" s="436"/>
      <c r="T20" s="442"/>
      <c r="U20" s="442"/>
      <c r="V20" s="442"/>
      <c r="W20" s="444"/>
      <c r="X20" s="445"/>
      <c r="Y20" s="435"/>
    </row>
    <row r="21" spans="1:25" ht="26.25" customHeight="1">
      <c r="A21" s="1086"/>
      <c r="B21" s="786"/>
      <c r="C21" s="771"/>
      <c r="D21" s="772"/>
      <c r="E21" s="771"/>
      <c r="F21" s="771"/>
      <c r="G21" s="443" t="s">
        <v>798</v>
      </c>
      <c r="H21" s="448"/>
      <c r="I21" s="449"/>
      <c r="J21" s="450"/>
      <c r="K21" s="434"/>
      <c r="L21" s="434"/>
      <c r="M21" s="434"/>
      <c r="N21" s="434"/>
      <c r="O21" s="434"/>
      <c r="P21" s="434"/>
      <c r="Q21" s="434"/>
      <c r="R21" s="434"/>
      <c r="S21" s="436"/>
      <c r="T21" s="442"/>
      <c r="U21" s="442"/>
      <c r="V21" s="442"/>
      <c r="W21" s="444"/>
      <c r="X21" s="445"/>
      <c r="Y21" s="435"/>
    </row>
    <row r="22" spans="1:25" ht="27" customHeight="1">
      <c r="A22" s="768">
        <v>9</v>
      </c>
      <c r="B22" s="785" t="s">
        <v>811</v>
      </c>
      <c r="C22" s="778" t="s">
        <v>810</v>
      </c>
      <c r="D22" s="784" t="s">
        <v>794</v>
      </c>
      <c r="E22" s="778" t="s">
        <v>743</v>
      </c>
      <c r="F22" s="778" t="s">
        <v>796</v>
      </c>
      <c r="G22" s="433" t="s">
        <v>797</v>
      </c>
      <c r="H22" s="448"/>
      <c r="I22" s="449"/>
      <c r="J22" s="450"/>
      <c r="K22" s="434"/>
      <c r="L22" s="434"/>
      <c r="M22" s="434"/>
      <c r="N22" s="434"/>
      <c r="O22" s="434"/>
      <c r="P22" s="434"/>
      <c r="Q22" s="434"/>
      <c r="R22" s="434">
        <v>1</v>
      </c>
      <c r="S22" s="436"/>
      <c r="T22" s="442"/>
      <c r="U22" s="442"/>
      <c r="V22" s="442"/>
      <c r="W22" s="444"/>
      <c r="X22" s="445"/>
      <c r="Y22" s="435"/>
    </row>
    <row r="23" spans="1:25" ht="29.25" customHeight="1">
      <c r="A23" s="1086"/>
      <c r="B23" s="786"/>
      <c r="C23" s="771"/>
      <c r="D23" s="772"/>
      <c r="E23" s="771"/>
      <c r="F23" s="771"/>
      <c r="G23" s="443" t="s">
        <v>798</v>
      </c>
      <c r="H23" s="434"/>
      <c r="I23" s="434"/>
      <c r="J23" s="434"/>
      <c r="K23" s="434"/>
      <c r="L23" s="434"/>
      <c r="M23" s="434"/>
      <c r="N23" s="434"/>
      <c r="O23" s="434"/>
      <c r="P23" s="434"/>
      <c r="Q23" s="434"/>
      <c r="R23" s="434"/>
      <c r="S23" s="436"/>
      <c r="T23" s="442"/>
      <c r="U23" s="442"/>
      <c r="V23" s="442"/>
      <c r="W23" s="444"/>
      <c r="X23" s="445"/>
      <c r="Y23" s="435"/>
    </row>
    <row r="24" spans="1:25" ht="21.75" customHeight="1">
      <c r="A24" s="768">
        <v>10</v>
      </c>
      <c r="B24" s="782" t="s">
        <v>812</v>
      </c>
      <c r="C24" s="778" t="s">
        <v>813</v>
      </c>
      <c r="D24" s="784" t="s">
        <v>794</v>
      </c>
      <c r="E24" s="778" t="s">
        <v>743</v>
      </c>
      <c r="F24" s="778" t="s">
        <v>796</v>
      </c>
      <c r="G24" s="433" t="s">
        <v>797</v>
      </c>
      <c r="H24" s="434"/>
      <c r="I24" s="434"/>
      <c r="J24" s="434"/>
      <c r="K24" s="434"/>
      <c r="L24" s="434"/>
      <c r="M24" s="434"/>
      <c r="N24" s="434"/>
      <c r="O24" s="434"/>
      <c r="P24" s="434"/>
      <c r="Q24" s="434"/>
      <c r="R24" s="434"/>
      <c r="S24" s="436">
        <v>1</v>
      </c>
      <c r="T24" s="451"/>
      <c r="U24" s="451"/>
      <c r="V24" s="451"/>
      <c r="W24" s="451"/>
      <c r="X24" s="452"/>
      <c r="Y24" s="435"/>
    </row>
    <row r="25" spans="1:25" ht="30.75" customHeight="1">
      <c r="A25" s="1086"/>
      <c r="B25" s="783"/>
      <c r="C25" s="771"/>
      <c r="D25" s="772"/>
      <c r="E25" s="771"/>
      <c r="F25" s="771"/>
      <c r="G25" s="443" t="s">
        <v>798</v>
      </c>
      <c r="H25" s="434"/>
      <c r="I25" s="434"/>
      <c r="J25" s="434"/>
      <c r="K25" s="434"/>
      <c r="L25" s="434"/>
      <c r="M25" s="434"/>
      <c r="N25" s="434"/>
      <c r="O25" s="434"/>
      <c r="P25" s="434"/>
      <c r="Q25" s="434"/>
      <c r="R25" s="434"/>
      <c r="S25" s="436"/>
      <c r="T25" s="451"/>
      <c r="U25" s="451"/>
      <c r="V25" s="451"/>
      <c r="W25" s="451"/>
      <c r="X25" s="452"/>
      <c r="Y25" s="435"/>
    </row>
    <row r="26" spans="1:25" ht="25.5" customHeight="1">
      <c r="A26" s="768">
        <v>11</v>
      </c>
      <c r="B26" s="781" t="s">
        <v>814</v>
      </c>
      <c r="C26" s="771" t="s">
        <v>815</v>
      </c>
      <c r="D26" s="772" t="s">
        <v>808</v>
      </c>
      <c r="E26" s="771" t="s">
        <v>743</v>
      </c>
      <c r="F26" s="771" t="s">
        <v>796</v>
      </c>
      <c r="G26" s="453" t="s">
        <v>797</v>
      </c>
      <c r="H26" s="434"/>
      <c r="I26" s="434"/>
      <c r="J26" s="434"/>
      <c r="K26" s="434"/>
      <c r="L26" s="434"/>
      <c r="M26" s="434">
        <v>1</v>
      </c>
      <c r="N26" s="434"/>
      <c r="O26" s="434"/>
      <c r="P26" s="434"/>
      <c r="Q26" s="434"/>
      <c r="R26" s="434"/>
      <c r="S26" s="436">
        <v>1</v>
      </c>
      <c r="T26" s="451"/>
      <c r="U26" s="451"/>
      <c r="V26" s="451"/>
      <c r="W26" s="451"/>
      <c r="X26" s="452"/>
      <c r="Y26" s="435"/>
    </row>
    <row r="27" spans="1:25" ht="35.25" customHeight="1">
      <c r="A27" s="1086"/>
      <c r="B27" s="781"/>
      <c r="C27" s="771"/>
      <c r="D27" s="772"/>
      <c r="E27" s="771"/>
      <c r="F27" s="771"/>
      <c r="G27" s="454" t="s">
        <v>798</v>
      </c>
      <c r="H27" s="434"/>
      <c r="I27" s="434"/>
      <c r="J27" s="434"/>
      <c r="K27" s="434"/>
      <c r="L27" s="434"/>
      <c r="M27" s="434"/>
      <c r="N27" s="434"/>
      <c r="O27" s="434"/>
      <c r="P27" s="434"/>
      <c r="Q27" s="434"/>
      <c r="R27" s="434"/>
      <c r="S27" s="436"/>
      <c r="T27" s="451"/>
      <c r="U27" s="451"/>
      <c r="V27" s="451"/>
      <c r="W27" s="451"/>
      <c r="X27" s="452"/>
      <c r="Y27" s="435"/>
    </row>
    <row r="28" spans="1:25" ht="35.25" customHeight="1">
      <c r="A28" s="768">
        <v>12</v>
      </c>
      <c r="B28" s="779" t="s">
        <v>816</v>
      </c>
      <c r="C28" s="780" t="s">
        <v>810</v>
      </c>
      <c r="D28" s="772" t="s">
        <v>817</v>
      </c>
      <c r="E28" s="771" t="s">
        <v>743</v>
      </c>
      <c r="F28" s="771" t="s">
        <v>796</v>
      </c>
      <c r="G28" s="453" t="s">
        <v>797</v>
      </c>
      <c r="H28" s="434"/>
      <c r="I28" s="434"/>
      <c r="J28" s="434"/>
      <c r="K28" s="434"/>
      <c r="L28" s="434"/>
      <c r="M28" s="434"/>
      <c r="N28" s="434">
        <v>1</v>
      </c>
      <c r="O28" s="434"/>
      <c r="P28" s="434"/>
      <c r="Q28" s="434"/>
      <c r="R28" s="434"/>
      <c r="S28" s="436"/>
      <c r="T28" s="451"/>
      <c r="U28" s="451"/>
      <c r="V28" s="451"/>
      <c r="W28" s="451"/>
      <c r="X28" s="452"/>
      <c r="Y28" s="435"/>
    </row>
    <row r="29" spans="1:25" ht="35.25" customHeight="1">
      <c r="A29" s="1086"/>
      <c r="B29" s="779"/>
      <c r="C29" s="778"/>
      <c r="D29" s="772"/>
      <c r="E29" s="771"/>
      <c r="F29" s="771"/>
      <c r="G29" s="454" t="s">
        <v>798</v>
      </c>
      <c r="H29" s="434"/>
      <c r="I29" s="434"/>
      <c r="J29" s="434"/>
      <c r="K29" s="434"/>
      <c r="L29" s="434"/>
      <c r="M29" s="434"/>
      <c r="N29" s="434"/>
      <c r="O29" s="434"/>
      <c r="P29" s="434"/>
      <c r="Q29" s="434"/>
      <c r="R29" s="434"/>
      <c r="S29" s="436"/>
      <c r="T29" s="451"/>
      <c r="U29" s="451"/>
      <c r="V29" s="451"/>
      <c r="W29" s="451"/>
      <c r="X29" s="452"/>
      <c r="Y29" s="435"/>
    </row>
    <row r="30" spans="1:25" ht="42.75" customHeight="1">
      <c r="A30" s="768">
        <v>13</v>
      </c>
      <c r="B30" s="774" t="s">
        <v>818</v>
      </c>
      <c r="C30" s="771" t="s">
        <v>819</v>
      </c>
      <c r="D30" s="772" t="s">
        <v>820</v>
      </c>
      <c r="E30" s="771" t="s">
        <v>743</v>
      </c>
      <c r="F30" s="771" t="s">
        <v>796</v>
      </c>
      <c r="G30" s="453" t="s">
        <v>797</v>
      </c>
      <c r="H30" s="434"/>
      <c r="I30" s="434"/>
      <c r="J30" s="434"/>
      <c r="K30" s="434"/>
      <c r="L30" s="434">
        <v>1</v>
      </c>
      <c r="M30" s="434"/>
      <c r="N30" s="441"/>
      <c r="O30" s="434">
        <v>1</v>
      </c>
      <c r="P30" s="434"/>
      <c r="Q30" s="434"/>
      <c r="R30" s="434"/>
      <c r="S30" s="436">
        <v>1</v>
      </c>
      <c r="T30" s="451"/>
      <c r="U30" s="451"/>
      <c r="V30" s="451"/>
      <c r="W30" s="451"/>
      <c r="X30" s="452"/>
      <c r="Y30" s="435"/>
    </row>
    <row r="31" spans="1:25" ht="32.25" customHeight="1">
      <c r="A31" s="1086"/>
      <c r="B31" s="774"/>
      <c r="C31" s="771"/>
      <c r="D31" s="772"/>
      <c r="E31" s="771"/>
      <c r="F31" s="771"/>
      <c r="G31" s="454" t="s">
        <v>798</v>
      </c>
      <c r="H31" s="434"/>
      <c r="I31" s="434"/>
      <c r="J31" s="434"/>
      <c r="K31" s="434"/>
      <c r="L31" s="434"/>
      <c r="M31" s="434"/>
      <c r="N31" s="446"/>
      <c r="O31" s="434"/>
      <c r="P31" s="434"/>
      <c r="Q31" s="434"/>
      <c r="R31" s="434"/>
      <c r="S31" s="436"/>
      <c r="T31" s="451"/>
      <c r="U31" s="451"/>
      <c r="V31" s="451"/>
      <c r="W31" s="451"/>
      <c r="X31" s="452"/>
      <c r="Y31" s="435"/>
    </row>
    <row r="32" spans="1:25" ht="30" customHeight="1">
      <c r="A32" s="768">
        <v>14</v>
      </c>
      <c r="B32" s="773" t="s">
        <v>821</v>
      </c>
      <c r="C32" s="771" t="s">
        <v>813</v>
      </c>
      <c r="D32" s="772" t="s">
        <v>794</v>
      </c>
      <c r="E32" s="771" t="s">
        <v>743</v>
      </c>
      <c r="F32" s="771" t="s">
        <v>796</v>
      </c>
      <c r="G32" s="453" t="s">
        <v>797</v>
      </c>
      <c r="H32" s="434"/>
      <c r="I32" s="447"/>
      <c r="J32" s="434"/>
      <c r="K32" s="434"/>
      <c r="L32" s="434"/>
      <c r="M32" s="434"/>
      <c r="N32" s="434"/>
      <c r="O32" s="434"/>
      <c r="P32" s="434"/>
      <c r="Q32" s="434">
        <v>1</v>
      </c>
      <c r="R32" s="434"/>
      <c r="S32" s="436"/>
      <c r="T32" s="451"/>
      <c r="U32" s="451"/>
      <c r="V32" s="451"/>
      <c r="W32" s="451"/>
      <c r="X32" s="452"/>
      <c r="Y32" s="435"/>
    </row>
    <row r="33" spans="1:25" ht="25.5" customHeight="1">
      <c r="A33" s="1086"/>
      <c r="B33" s="773"/>
      <c r="C33" s="771"/>
      <c r="D33" s="772"/>
      <c r="E33" s="771"/>
      <c r="F33" s="771"/>
      <c r="G33" s="454" t="s">
        <v>798</v>
      </c>
      <c r="H33" s="448"/>
      <c r="I33" s="449"/>
      <c r="J33" s="450"/>
      <c r="K33" s="434"/>
      <c r="L33" s="447"/>
      <c r="M33" s="434"/>
      <c r="N33" s="434"/>
      <c r="O33" s="434"/>
      <c r="P33" s="434"/>
      <c r="Q33" s="434"/>
      <c r="R33" s="434"/>
      <c r="S33" s="436"/>
      <c r="T33" s="451"/>
      <c r="U33" s="451"/>
      <c r="V33" s="451"/>
      <c r="W33" s="451"/>
      <c r="X33" s="452"/>
      <c r="Y33" s="435"/>
    </row>
    <row r="34" spans="1:25" ht="24" customHeight="1">
      <c r="A34" s="768">
        <v>15</v>
      </c>
      <c r="B34" s="777" t="s">
        <v>822</v>
      </c>
      <c r="C34" s="778" t="s">
        <v>801</v>
      </c>
      <c r="D34" s="772" t="s">
        <v>794</v>
      </c>
      <c r="E34" s="771" t="s">
        <v>743</v>
      </c>
      <c r="F34" s="771" t="s">
        <v>796</v>
      </c>
      <c r="G34" s="453" t="s">
        <v>797</v>
      </c>
      <c r="H34" s="434"/>
      <c r="I34" s="434"/>
      <c r="J34" s="434"/>
      <c r="K34" s="434"/>
      <c r="L34" s="434"/>
      <c r="M34" s="434">
        <v>1</v>
      </c>
      <c r="N34" s="447"/>
      <c r="O34" s="447"/>
      <c r="P34" s="455">
        <v>1</v>
      </c>
      <c r="Q34" s="456"/>
      <c r="R34" s="457"/>
      <c r="S34" s="436"/>
      <c r="T34" s="451"/>
      <c r="U34" s="451"/>
      <c r="V34" s="451"/>
      <c r="W34" s="451"/>
      <c r="X34" s="452"/>
      <c r="Y34" s="435"/>
    </row>
    <row r="35" spans="1:25" ht="24" customHeight="1">
      <c r="A35" s="1086"/>
      <c r="B35" s="777"/>
      <c r="C35" s="771"/>
      <c r="D35" s="772"/>
      <c r="E35" s="771"/>
      <c r="F35" s="771"/>
      <c r="G35" s="454" t="s">
        <v>798</v>
      </c>
      <c r="H35" s="434"/>
      <c r="I35" s="434"/>
      <c r="J35" s="434"/>
      <c r="K35" s="434"/>
      <c r="L35" s="434"/>
      <c r="M35" s="448"/>
      <c r="N35" s="449"/>
      <c r="O35" s="449"/>
      <c r="P35" s="458"/>
      <c r="Q35" s="17"/>
      <c r="R35" s="449"/>
      <c r="S35" s="459"/>
      <c r="T35" s="451"/>
      <c r="U35" s="451"/>
      <c r="V35" s="451"/>
      <c r="W35" s="451"/>
      <c r="X35" s="452"/>
      <c r="Y35" s="435"/>
    </row>
    <row r="36" spans="1:25" ht="24" customHeight="1">
      <c r="A36" s="768">
        <v>16</v>
      </c>
      <c r="B36" s="774" t="s">
        <v>823</v>
      </c>
      <c r="C36" s="771" t="s">
        <v>819</v>
      </c>
      <c r="D36" s="772" t="s">
        <v>794</v>
      </c>
      <c r="E36" s="771" t="s">
        <v>743</v>
      </c>
      <c r="F36" s="771" t="s">
        <v>796</v>
      </c>
      <c r="G36" s="453" t="s">
        <v>797</v>
      </c>
      <c r="H36" s="434"/>
      <c r="I36" s="434"/>
      <c r="J36" s="434"/>
      <c r="K36" s="434"/>
      <c r="L36" s="434"/>
      <c r="M36" s="448"/>
      <c r="N36" s="449"/>
      <c r="O36" s="449"/>
      <c r="P36" s="449"/>
      <c r="Q36" s="449"/>
      <c r="R36" s="449">
        <v>1</v>
      </c>
      <c r="S36" s="459">
        <v>1</v>
      </c>
      <c r="T36" s="451"/>
      <c r="U36" s="451"/>
      <c r="V36" s="451"/>
      <c r="W36" s="451"/>
      <c r="X36" s="452"/>
      <c r="Y36" s="435"/>
    </row>
    <row r="37" spans="1:25" ht="24" customHeight="1">
      <c r="A37" s="1086"/>
      <c r="B37" s="774"/>
      <c r="C37" s="771"/>
      <c r="D37" s="772"/>
      <c r="E37" s="771"/>
      <c r="F37" s="771"/>
      <c r="G37" s="454" t="s">
        <v>798</v>
      </c>
      <c r="H37" s="434"/>
      <c r="I37" s="434"/>
      <c r="J37" s="434"/>
      <c r="K37" s="434"/>
      <c r="L37" s="434"/>
      <c r="M37" s="434"/>
      <c r="N37" s="434"/>
      <c r="O37" s="434"/>
      <c r="P37" s="434"/>
      <c r="Q37" s="434"/>
      <c r="R37" s="434"/>
      <c r="S37" s="436"/>
      <c r="T37" s="451"/>
      <c r="U37" s="451"/>
      <c r="V37" s="451"/>
      <c r="W37" s="451"/>
      <c r="X37" s="452"/>
      <c r="Y37" s="435"/>
    </row>
    <row r="38" spans="1:25" ht="24" customHeight="1">
      <c r="A38" s="768">
        <v>17</v>
      </c>
      <c r="B38" s="773" t="s">
        <v>824</v>
      </c>
      <c r="C38" s="771" t="s">
        <v>819</v>
      </c>
      <c r="D38" s="772" t="s">
        <v>794</v>
      </c>
      <c r="E38" s="771" t="s">
        <v>743</v>
      </c>
      <c r="F38" s="771" t="s">
        <v>796</v>
      </c>
      <c r="G38" s="453" t="s">
        <v>797</v>
      </c>
      <c r="H38" s="434"/>
      <c r="I38" s="434"/>
      <c r="J38" s="434"/>
      <c r="K38" s="434"/>
      <c r="L38" s="434">
        <v>1</v>
      </c>
      <c r="M38" s="434"/>
      <c r="N38" s="434"/>
      <c r="O38" s="434"/>
      <c r="P38" s="434"/>
      <c r="Q38" s="434"/>
      <c r="R38" s="434"/>
      <c r="S38" s="436"/>
      <c r="T38" s="451"/>
      <c r="U38" s="451"/>
      <c r="V38" s="451"/>
      <c r="W38" s="451"/>
      <c r="X38" s="452"/>
      <c r="Y38" s="435"/>
    </row>
    <row r="39" spans="1:25" ht="24" customHeight="1">
      <c r="A39" s="1086"/>
      <c r="B39" s="773"/>
      <c r="C39" s="771"/>
      <c r="D39" s="772"/>
      <c r="E39" s="771"/>
      <c r="F39" s="771"/>
      <c r="G39" s="454" t="s">
        <v>798</v>
      </c>
      <c r="H39" s="434"/>
      <c r="I39" s="434"/>
      <c r="J39" s="434"/>
      <c r="K39" s="434"/>
      <c r="L39" s="434"/>
      <c r="M39" s="447"/>
      <c r="N39" s="434"/>
      <c r="O39" s="434"/>
      <c r="P39" s="434"/>
      <c r="Q39" s="434"/>
      <c r="R39" s="434"/>
      <c r="S39" s="436"/>
      <c r="T39" s="451"/>
      <c r="U39" s="451"/>
      <c r="V39" s="451"/>
      <c r="W39" s="451"/>
      <c r="X39" s="452"/>
      <c r="Y39" s="435"/>
    </row>
    <row r="40" spans="1:25" ht="24" customHeight="1">
      <c r="A40" s="768">
        <v>18</v>
      </c>
      <c r="B40" s="775" t="s">
        <v>825</v>
      </c>
      <c r="C40" s="771" t="s">
        <v>819</v>
      </c>
      <c r="D40" s="772" t="s">
        <v>794</v>
      </c>
      <c r="E40" s="771" t="s">
        <v>743</v>
      </c>
      <c r="F40" s="771" t="s">
        <v>796</v>
      </c>
      <c r="G40" s="453" t="s">
        <v>797</v>
      </c>
      <c r="H40" s="434"/>
      <c r="I40" s="434"/>
      <c r="J40" s="434"/>
      <c r="K40" s="434"/>
      <c r="L40" s="448"/>
      <c r="M40" s="17"/>
      <c r="N40" s="450">
        <v>1</v>
      </c>
      <c r="O40" s="434"/>
      <c r="P40" s="434"/>
      <c r="Q40" s="434"/>
      <c r="R40" s="434"/>
      <c r="S40" s="436"/>
      <c r="T40" s="451"/>
      <c r="U40" s="451"/>
      <c r="V40" s="451"/>
      <c r="W40" s="451"/>
      <c r="X40" s="452"/>
      <c r="Y40" s="435"/>
    </row>
    <row r="41" spans="1:25" ht="24" customHeight="1">
      <c r="A41" s="1086"/>
      <c r="B41" s="776"/>
      <c r="C41" s="771"/>
      <c r="D41" s="772"/>
      <c r="E41" s="771"/>
      <c r="F41" s="771"/>
      <c r="G41" s="454" t="s">
        <v>798</v>
      </c>
      <c r="H41" s="434"/>
      <c r="I41" s="434"/>
      <c r="J41" s="434"/>
      <c r="K41" s="434"/>
      <c r="L41" s="434"/>
      <c r="M41" s="434"/>
      <c r="N41" s="434"/>
      <c r="O41" s="434"/>
      <c r="P41" s="434"/>
      <c r="Q41" s="434"/>
      <c r="R41" s="434"/>
      <c r="S41" s="436"/>
      <c r="T41" s="451"/>
      <c r="U41" s="451"/>
      <c r="V41" s="451"/>
      <c r="W41" s="451"/>
      <c r="X41" s="452"/>
      <c r="Y41" s="435"/>
    </row>
    <row r="42" spans="1:25" ht="24" customHeight="1">
      <c r="A42" s="768">
        <v>19</v>
      </c>
      <c r="B42" s="774" t="s">
        <v>826</v>
      </c>
      <c r="C42" s="771" t="s">
        <v>813</v>
      </c>
      <c r="D42" s="772" t="s">
        <v>794</v>
      </c>
      <c r="E42" s="771" t="s">
        <v>743</v>
      </c>
      <c r="F42" s="771" t="s">
        <v>796</v>
      </c>
      <c r="G42" s="453" t="s">
        <v>797</v>
      </c>
      <c r="H42" s="434"/>
      <c r="I42" s="434"/>
      <c r="J42" s="434"/>
      <c r="K42" s="434"/>
      <c r="L42" s="434">
        <v>1</v>
      </c>
      <c r="M42" s="434"/>
      <c r="N42" s="434"/>
      <c r="O42" s="434"/>
      <c r="P42" s="434"/>
      <c r="Q42" s="434"/>
      <c r="R42" s="434"/>
      <c r="S42" s="436"/>
      <c r="T42" s="451"/>
      <c r="U42" s="451"/>
      <c r="V42" s="451"/>
      <c r="W42" s="451"/>
      <c r="X42" s="452"/>
      <c r="Y42" s="435"/>
    </row>
    <row r="43" spans="1:25" ht="24" customHeight="1">
      <c r="A43" s="1086"/>
      <c r="B43" s="774"/>
      <c r="C43" s="771"/>
      <c r="D43" s="772"/>
      <c r="E43" s="771"/>
      <c r="F43" s="771"/>
      <c r="G43" s="454" t="s">
        <v>798</v>
      </c>
      <c r="H43" s="434"/>
      <c r="I43" s="434"/>
      <c r="J43" s="434"/>
      <c r="K43" s="434"/>
      <c r="L43" s="434"/>
      <c r="M43" s="434"/>
      <c r="N43" s="434"/>
      <c r="O43" s="434"/>
      <c r="P43" s="434"/>
      <c r="Q43" s="434"/>
      <c r="R43" s="434"/>
      <c r="S43" s="436"/>
      <c r="T43" s="451"/>
      <c r="U43" s="451"/>
      <c r="V43" s="451"/>
      <c r="W43" s="451"/>
      <c r="X43" s="452"/>
      <c r="Y43" s="435"/>
    </row>
    <row r="44" spans="1:25" ht="24" customHeight="1">
      <c r="A44" s="768">
        <v>20</v>
      </c>
      <c r="B44" s="773" t="s">
        <v>827</v>
      </c>
      <c r="C44" s="771" t="s">
        <v>801</v>
      </c>
      <c r="D44" s="772" t="s">
        <v>794</v>
      </c>
      <c r="E44" s="771" t="s">
        <v>743</v>
      </c>
      <c r="F44" s="771" t="s">
        <v>796</v>
      </c>
      <c r="G44" s="453" t="s">
        <v>797</v>
      </c>
      <c r="H44" s="434"/>
      <c r="I44" s="434"/>
      <c r="J44" s="434">
        <v>1</v>
      </c>
      <c r="K44" s="434"/>
      <c r="L44" s="434"/>
      <c r="M44" s="434"/>
      <c r="N44" s="434"/>
      <c r="O44" s="434"/>
      <c r="P44" s="434"/>
      <c r="Q44" s="434"/>
      <c r="R44" s="434">
        <v>1</v>
      </c>
      <c r="S44" s="436"/>
      <c r="T44" s="451"/>
      <c r="U44" s="451"/>
      <c r="V44" s="451"/>
      <c r="W44" s="451"/>
      <c r="X44" s="452"/>
      <c r="Y44" s="435"/>
    </row>
    <row r="45" spans="1:25" ht="24" customHeight="1">
      <c r="A45" s="1086"/>
      <c r="B45" s="773"/>
      <c r="C45" s="771"/>
      <c r="D45" s="772"/>
      <c r="E45" s="771"/>
      <c r="F45" s="771"/>
      <c r="G45" s="454" t="s">
        <v>798</v>
      </c>
      <c r="H45" s="434"/>
      <c r="I45" s="434"/>
      <c r="J45" s="434"/>
      <c r="K45" s="434"/>
      <c r="L45" s="434"/>
      <c r="M45" s="434"/>
      <c r="N45" s="434"/>
      <c r="O45" s="434"/>
      <c r="P45" s="434"/>
      <c r="Q45" s="434"/>
      <c r="R45" s="434"/>
      <c r="S45" s="436"/>
      <c r="T45" s="451"/>
      <c r="U45" s="451"/>
      <c r="V45" s="451"/>
      <c r="W45" s="451"/>
      <c r="X45" s="452"/>
      <c r="Y45" s="435"/>
    </row>
    <row r="46" spans="1:25" ht="33" customHeight="1">
      <c r="A46" s="768">
        <v>21</v>
      </c>
      <c r="B46" s="769" t="s">
        <v>828</v>
      </c>
      <c r="C46" s="771" t="s">
        <v>801</v>
      </c>
      <c r="D46" s="772" t="s">
        <v>794</v>
      </c>
      <c r="E46" s="771" t="s">
        <v>743</v>
      </c>
      <c r="F46" s="771" t="s">
        <v>796</v>
      </c>
      <c r="G46" s="453" t="s">
        <v>797</v>
      </c>
      <c r="H46" s="449"/>
      <c r="I46" s="449"/>
      <c r="J46" s="449"/>
      <c r="K46" s="449"/>
      <c r="L46" s="449">
        <v>1</v>
      </c>
      <c r="M46" s="449"/>
      <c r="N46" s="449"/>
      <c r="O46" s="449"/>
      <c r="P46" s="449"/>
      <c r="Q46" s="449">
        <v>1</v>
      </c>
      <c r="R46" s="449"/>
      <c r="S46" s="460"/>
      <c r="T46" s="461"/>
      <c r="U46" s="461"/>
      <c r="V46" s="461"/>
      <c r="W46" s="461"/>
      <c r="X46" s="461"/>
      <c r="Y46" s="435"/>
    </row>
    <row r="47" spans="1:25" ht="33" customHeight="1">
      <c r="A47" s="1086"/>
      <c r="B47" s="770"/>
      <c r="C47" s="771"/>
      <c r="D47" s="772"/>
      <c r="E47" s="771"/>
      <c r="F47" s="771"/>
      <c r="G47" s="462" t="s">
        <v>798</v>
      </c>
      <c r="H47" s="449"/>
      <c r="I47" s="449"/>
      <c r="J47" s="449"/>
      <c r="K47" s="449"/>
      <c r="L47" s="449"/>
      <c r="M47" s="449"/>
      <c r="N47" s="449"/>
      <c r="O47" s="449"/>
      <c r="P47" s="449"/>
      <c r="Q47" s="449"/>
      <c r="R47" s="449"/>
      <c r="S47" s="460"/>
      <c r="T47" s="461"/>
      <c r="U47" s="461"/>
      <c r="V47" s="461"/>
      <c r="W47" s="461"/>
      <c r="X47" s="461"/>
      <c r="Y47" s="435"/>
    </row>
    <row r="48" spans="1:25">
      <c r="A48" s="463"/>
      <c r="B48" s="464" t="s">
        <v>694</v>
      </c>
      <c r="C48" s="465"/>
      <c r="D48" s="465"/>
      <c r="E48" s="465"/>
      <c r="F48" s="465"/>
      <c r="G48" s="465"/>
      <c r="H48" s="466">
        <f t="shared" ref="H48:S48" si="0">+SUM(H6:H47)</f>
        <v>3</v>
      </c>
      <c r="I48" s="466">
        <f t="shared" si="0"/>
        <v>1</v>
      </c>
      <c r="J48" s="466">
        <f t="shared" si="0"/>
        <v>3</v>
      </c>
      <c r="K48" s="466">
        <f t="shared" si="0"/>
        <v>2</v>
      </c>
      <c r="L48" s="466">
        <f t="shared" si="0"/>
        <v>6</v>
      </c>
      <c r="M48" s="466">
        <f t="shared" si="0"/>
        <v>7</v>
      </c>
      <c r="N48" s="466">
        <f t="shared" si="0"/>
        <v>3</v>
      </c>
      <c r="O48" s="466">
        <f t="shared" si="0"/>
        <v>2</v>
      </c>
      <c r="P48" s="466">
        <f t="shared" si="0"/>
        <v>2</v>
      </c>
      <c r="Q48" s="466">
        <f t="shared" si="0"/>
        <v>4</v>
      </c>
      <c r="R48" s="466">
        <f t="shared" si="0"/>
        <v>4</v>
      </c>
      <c r="S48" s="466">
        <f t="shared" si="0"/>
        <v>6</v>
      </c>
      <c r="T48" s="467"/>
      <c r="U48" s="468"/>
      <c r="V48" s="468"/>
      <c r="W48" s="468"/>
      <c r="X48" s="468"/>
      <c r="Y48" s="425"/>
    </row>
    <row r="49" spans="1:25">
      <c r="A49" s="761" t="s">
        <v>695</v>
      </c>
      <c r="B49" s="762"/>
      <c r="C49" s="762"/>
      <c r="D49" s="762"/>
      <c r="E49" s="762"/>
      <c r="F49" s="762"/>
      <c r="G49" s="763"/>
      <c r="H49" s="469">
        <f>COUNTIF(H6:H45,2)</f>
        <v>0</v>
      </c>
      <c r="I49" s="469">
        <f>COUNTIF(I6:I45,2)</f>
        <v>0</v>
      </c>
      <c r="J49" s="469">
        <f>COUNTIF(J6:J45,2)</f>
        <v>0</v>
      </c>
      <c r="K49" s="469">
        <f>COUNTIF(K6:K45,2)</f>
        <v>0</v>
      </c>
      <c r="L49" s="469">
        <f>COUNTIF(L6:L45,2)</f>
        <v>0</v>
      </c>
      <c r="M49" s="469">
        <f>COUNTIF(M6:M47,2)</f>
        <v>0</v>
      </c>
      <c r="N49" s="469">
        <f t="shared" ref="N49:S49" si="1">COUNTIF(N6:N45,2)</f>
        <v>0</v>
      </c>
      <c r="O49" s="469">
        <f t="shared" si="1"/>
        <v>0</v>
      </c>
      <c r="P49" s="469">
        <f t="shared" si="1"/>
        <v>0</v>
      </c>
      <c r="Q49" s="469">
        <f t="shared" si="1"/>
        <v>0</v>
      </c>
      <c r="R49" s="470">
        <f t="shared" si="1"/>
        <v>0</v>
      </c>
      <c r="S49" s="471">
        <f t="shared" si="1"/>
        <v>0</v>
      </c>
      <c r="T49" s="472"/>
      <c r="U49" s="473"/>
      <c r="V49" s="473"/>
      <c r="W49" s="473"/>
      <c r="X49" s="473"/>
      <c r="Y49" s="425"/>
    </row>
    <row r="50" spans="1:25">
      <c r="A50" s="761" t="s">
        <v>696</v>
      </c>
      <c r="B50" s="762"/>
      <c r="C50" s="762"/>
      <c r="D50" s="762"/>
      <c r="E50" s="762"/>
      <c r="F50" s="762"/>
      <c r="G50" s="763"/>
      <c r="H50" s="469">
        <f t="shared" ref="H50:N50" si="2">COUNTIF(H6:H45,3)</f>
        <v>0</v>
      </c>
      <c r="I50" s="469">
        <f t="shared" si="2"/>
        <v>0</v>
      </c>
      <c r="J50" s="469">
        <f t="shared" si="2"/>
        <v>0</v>
      </c>
      <c r="K50" s="469">
        <f t="shared" si="2"/>
        <v>0</v>
      </c>
      <c r="L50" s="469">
        <f t="shared" si="2"/>
        <v>0</v>
      </c>
      <c r="M50" s="469">
        <f t="shared" si="2"/>
        <v>0</v>
      </c>
      <c r="N50" s="469">
        <f t="shared" si="2"/>
        <v>0</v>
      </c>
      <c r="O50" s="469">
        <f>COUNTIF(O14:O45,3)</f>
        <v>0</v>
      </c>
      <c r="P50" s="469">
        <f>COUNTIF(P14:P45,3)</f>
        <v>0</v>
      </c>
      <c r="Q50" s="469">
        <f>COUNTIF(Q14:Q45,3)</f>
        <v>0</v>
      </c>
      <c r="R50" s="470">
        <f>COUNTIF(R14:R45,3)</f>
        <v>0</v>
      </c>
      <c r="S50" s="471">
        <f>COUNTIF(S14:S45,3)</f>
        <v>0</v>
      </c>
      <c r="T50" s="472"/>
      <c r="U50" s="474"/>
      <c r="V50" s="474"/>
      <c r="W50" s="474"/>
      <c r="X50" s="474"/>
      <c r="Y50" s="425"/>
    </row>
    <row r="51" spans="1:25" ht="15.75" thickBot="1">
      <c r="A51" s="761" t="s">
        <v>697</v>
      </c>
      <c r="B51" s="762"/>
      <c r="C51" s="762"/>
      <c r="D51" s="762"/>
      <c r="E51" s="762"/>
      <c r="F51" s="762"/>
      <c r="G51" s="763"/>
      <c r="H51" s="475">
        <f t="shared" ref="H51:S51" si="3">IF(H48=0,"N/A",(H49/H48))</f>
        <v>0</v>
      </c>
      <c r="I51" s="475">
        <f t="shared" si="3"/>
        <v>0</v>
      </c>
      <c r="J51" s="475">
        <f t="shared" si="3"/>
        <v>0</v>
      </c>
      <c r="K51" s="475">
        <f t="shared" si="3"/>
        <v>0</v>
      </c>
      <c r="L51" s="475">
        <f t="shared" si="3"/>
        <v>0</v>
      </c>
      <c r="M51" s="475">
        <f t="shared" si="3"/>
        <v>0</v>
      </c>
      <c r="N51" s="475">
        <f t="shared" si="3"/>
        <v>0</v>
      </c>
      <c r="O51" s="475">
        <f t="shared" si="3"/>
        <v>0</v>
      </c>
      <c r="P51" s="475">
        <f t="shared" si="3"/>
        <v>0</v>
      </c>
      <c r="Q51" s="475">
        <f t="shared" si="3"/>
        <v>0</v>
      </c>
      <c r="R51" s="476">
        <f t="shared" si="3"/>
        <v>0</v>
      </c>
      <c r="S51" s="477">
        <f t="shared" si="3"/>
        <v>0</v>
      </c>
      <c r="T51" s="478"/>
      <c r="U51" s="474"/>
      <c r="V51" s="474"/>
      <c r="W51" s="474"/>
      <c r="X51" s="474"/>
      <c r="Y51" s="425"/>
    </row>
    <row r="52" spans="1:25" ht="15.75" thickBot="1">
      <c r="A52" s="479"/>
      <c r="B52" s="480"/>
      <c r="C52" s="481"/>
      <c r="D52" s="481"/>
      <c r="E52" s="481"/>
      <c r="F52" s="481"/>
      <c r="G52" s="479"/>
      <c r="H52" s="764">
        <f>+H48+I48+J48</f>
        <v>7</v>
      </c>
      <c r="I52" s="765"/>
      <c r="J52" s="766"/>
      <c r="K52" s="746">
        <f>+K48+L48+M48</f>
        <v>15</v>
      </c>
      <c r="L52" s="747"/>
      <c r="M52" s="767"/>
      <c r="N52" s="746">
        <f>+N48+O48+P48</f>
        <v>7</v>
      </c>
      <c r="O52" s="747"/>
      <c r="P52" s="767"/>
      <c r="Q52" s="746">
        <f>+Q48+R48+S48</f>
        <v>14</v>
      </c>
      <c r="R52" s="747"/>
      <c r="S52" s="748"/>
      <c r="T52" s="474">
        <f>SUM(H52:S52)</f>
        <v>43</v>
      </c>
      <c r="U52" s="474"/>
      <c r="V52" s="474"/>
      <c r="W52" s="474"/>
      <c r="X52" s="474"/>
      <c r="Y52" s="481"/>
    </row>
    <row r="53" spans="1:25">
      <c r="A53" s="425"/>
      <c r="B53" s="480"/>
      <c r="C53" s="481"/>
      <c r="D53" s="481"/>
      <c r="E53" s="481"/>
      <c r="F53" s="481"/>
      <c r="G53" s="425"/>
      <c r="H53" s="425"/>
      <c r="I53" s="482">
        <f>+H52/53</f>
        <v>0.13207547169811321</v>
      </c>
      <c r="J53" s="482"/>
      <c r="K53" s="482"/>
      <c r="L53" s="482">
        <f>+K52/53</f>
        <v>0.28301886792452829</v>
      </c>
      <c r="M53" s="482"/>
      <c r="N53" s="482"/>
      <c r="O53" s="482">
        <f>+N52/53</f>
        <v>0.13207547169811321</v>
      </c>
      <c r="P53" s="482"/>
      <c r="Q53" s="482"/>
      <c r="R53" s="482">
        <f>+Q52/53</f>
        <v>0.26415094339622641</v>
      </c>
      <c r="S53" s="425"/>
      <c r="T53" s="425"/>
      <c r="U53" s="425"/>
      <c r="V53" s="425"/>
      <c r="W53" s="425"/>
      <c r="X53" s="425"/>
      <c r="Y53" s="425"/>
    </row>
    <row r="54" spans="1:25">
      <c r="A54" s="425"/>
      <c r="B54" s="480"/>
      <c r="C54" s="481"/>
      <c r="D54" s="481"/>
      <c r="E54" s="481"/>
      <c r="F54" s="481"/>
      <c r="G54" s="425"/>
      <c r="H54" s="425"/>
      <c r="I54" s="425"/>
      <c r="J54" s="425"/>
      <c r="K54" s="425"/>
      <c r="L54" s="425"/>
      <c r="M54" s="425"/>
      <c r="N54" s="425"/>
      <c r="O54" s="425"/>
      <c r="P54" s="425"/>
      <c r="Q54" s="425"/>
      <c r="R54" s="425"/>
      <c r="S54" s="425"/>
      <c r="T54" s="425"/>
      <c r="U54" s="425"/>
      <c r="V54" s="425"/>
      <c r="W54" s="425"/>
      <c r="X54" s="425"/>
      <c r="Y54" s="425"/>
    </row>
    <row r="55" spans="1:25" ht="22.5" customHeight="1">
      <c r="A55" s="749" t="s">
        <v>829</v>
      </c>
      <c r="B55" s="750"/>
      <c r="C55" s="750"/>
      <c r="D55" s="750"/>
      <c r="E55" s="753" t="s">
        <v>830</v>
      </c>
      <c r="F55" s="753"/>
      <c r="G55" s="753"/>
      <c r="H55" s="753"/>
      <c r="I55" s="754" t="s">
        <v>831</v>
      </c>
      <c r="J55" s="755"/>
      <c r="K55" s="755"/>
      <c r="L55" s="755"/>
      <c r="M55" s="755"/>
      <c r="N55" s="755"/>
      <c r="O55" s="755"/>
      <c r="P55" s="756"/>
      <c r="Q55" s="425"/>
      <c r="R55" s="425">
        <v>13</v>
      </c>
      <c r="S55" s="483">
        <v>1</v>
      </c>
      <c r="T55" s="425"/>
      <c r="U55" s="425"/>
      <c r="V55" s="425"/>
      <c r="W55" s="425"/>
      <c r="X55" s="425"/>
      <c r="Y55" s="425"/>
    </row>
    <row r="56" spans="1:25" ht="15.75" thickBot="1">
      <c r="A56" s="751"/>
      <c r="B56" s="752"/>
      <c r="C56" s="752"/>
      <c r="D56" s="752"/>
      <c r="E56" s="753"/>
      <c r="F56" s="753"/>
      <c r="G56" s="753"/>
      <c r="H56" s="753"/>
      <c r="I56" s="757"/>
      <c r="J56" s="758"/>
      <c r="K56" s="758"/>
      <c r="L56" s="758"/>
      <c r="M56" s="758"/>
      <c r="N56" s="758"/>
      <c r="O56" s="758"/>
      <c r="P56" s="759"/>
      <c r="Q56" s="425"/>
      <c r="R56" s="425">
        <v>11</v>
      </c>
      <c r="S56" s="425">
        <f>(R56*S55)/R55</f>
        <v>0.84615384615384615</v>
      </c>
      <c r="T56" s="425"/>
      <c r="U56" s="425"/>
      <c r="V56" s="425"/>
      <c r="W56" s="425"/>
      <c r="X56" s="425"/>
      <c r="Y56" s="425"/>
    </row>
    <row r="57" spans="1:25">
      <c r="A57" s="760" t="s">
        <v>690</v>
      </c>
      <c r="B57" s="1087"/>
      <c r="C57" s="484">
        <v>1</v>
      </c>
      <c r="D57" s="485"/>
      <c r="E57" s="486"/>
      <c r="F57" s="486"/>
      <c r="G57" s="487"/>
      <c r="H57" s="487"/>
      <c r="I57" s="488"/>
      <c r="J57" s="488"/>
      <c r="K57" s="488"/>
      <c r="L57" s="488"/>
      <c r="M57" s="488"/>
      <c r="N57" s="488"/>
      <c r="O57" s="488"/>
      <c r="P57" s="489"/>
      <c r="Q57" s="425"/>
      <c r="R57" s="425"/>
      <c r="S57" s="425"/>
      <c r="T57" s="425"/>
      <c r="U57" s="425"/>
      <c r="V57" s="425"/>
      <c r="W57" s="425"/>
      <c r="X57" s="425"/>
      <c r="Y57" s="425"/>
    </row>
    <row r="58" spans="1:25">
      <c r="A58" s="745" t="s">
        <v>703</v>
      </c>
      <c r="B58" s="1088"/>
      <c r="C58" s="490">
        <v>2</v>
      </c>
      <c r="D58" s="491"/>
      <c r="E58" s="486"/>
      <c r="F58" s="486"/>
      <c r="G58" s="487"/>
      <c r="H58" s="487"/>
      <c r="I58" s="487"/>
      <c r="J58" s="487"/>
      <c r="K58" s="487"/>
      <c r="L58" s="487"/>
      <c r="M58" s="487"/>
      <c r="N58" s="487"/>
      <c r="O58" s="487"/>
      <c r="P58" s="492"/>
      <c r="Q58" s="425"/>
      <c r="R58" s="425"/>
      <c r="S58" s="425"/>
      <c r="T58" s="425"/>
      <c r="U58" s="425"/>
      <c r="V58" s="425"/>
      <c r="W58" s="425"/>
      <c r="X58" s="425"/>
      <c r="Y58" s="425"/>
    </row>
    <row r="59" spans="1:25">
      <c r="A59" s="745" t="s">
        <v>832</v>
      </c>
      <c r="B59" s="1088"/>
      <c r="C59" s="490">
        <v>3</v>
      </c>
      <c r="D59" s="493"/>
      <c r="E59" s="486"/>
      <c r="F59" s="486"/>
      <c r="G59" s="487"/>
      <c r="H59" s="487"/>
      <c r="I59" s="487"/>
      <c r="J59" s="487"/>
      <c r="K59" s="487"/>
      <c r="L59" s="487"/>
      <c r="M59" s="487"/>
      <c r="N59" s="487"/>
      <c r="O59" s="487"/>
      <c r="P59" s="492"/>
      <c r="Q59" s="425"/>
      <c r="R59" s="425"/>
      <c r="S59" s="425"/>
      <c r="T59" s="425"/>
      <c r="U59" s="425"/>
      <c r="V59" s="425"/>
      <c r="W59" s="425"/>
      <c r="X59" s="425"/>
      <c r="Y59" s="425"/>
    </row>
    <row r="60" spans="1:25">
      <c r="A60" s="494"/>
      <c r="B60" s="495"/>
      <c r="C60" s="486"/>
      <c r="D60" s="486"/>
      <c r="E60" s="486"/>
      <c r="F60" s="486"/>
      <c r="G60" s="487"/>
      <c r="H60" s="487"/>
      <c r="I60" s="487"/>
      <c r="J60" s="487"/>
      <c r="K60" s="487"/>
      <c r="L60" s="487"/>
      <c r="M60" s="487"/>
      <c r="N60" s="487"/>
      <c r="O60" s="487"/>
      <c r="P60" s="492"/>
      <c r="Q60" s="425"/>
      <c r="R60" s="425"/>
      <c r="S60" s="425"/>
      <c r="T60" s="425"/>
      <c r="U60" s="425"/>
      <c r="V60" s="425"/>
      <c r="W60" s="425"/>
      <c r="X60" s="425"/>
      <c r="Y60" s="425"/>
    </row>
    <row r="61" spans="1:25">
      <c r="A61" s="494"/>
      <c r="B61" s="495"/>
      <c r="C61" s="486"/>
      <c r="D61" s="486"/>
      <c r="E61" s="486"/>
      <c r="F61" s="486"/>
      <c r="G61" s="487"/>
      <c r="H61" s="487"/>
      <c r="I61" s="487"/>
      <c r="J61" s="487"/>
      <c r="K61" s="487"/>
      <c r="L61" s="487"/>
      <c r="M61" s="487"/>
      <c r="N61" s="487"/>
      <c r="O61" s="487"/>
      <c r="P61" s="492"/>
      <c r="Q61" s="425"/>
      <c r="R61" s="425"/>
      <c r="S61" s="425"/>
      <c r="T61" s="425"/>
      <c r="U61" s="425"/>
      <c r="V61" s="425"/>
      <c r="W61" s="425"/>
      <c r="X61" s="425"/>
      <c r="Y61" s="425"/>
    </row>
    <row r="62" spans="1:25" ht="15.75" thickBot="1">
      <c r="A62" s="496"/>
      <c r="B62" s="497"/>
      <c r="C62" s="498"/>
      <c r="D62" s="498"/>
      <c r="E62" s="498"/>
      <c r="F62" s="498"/>
      <c r="G62" s="499"/>
      <c r="H62" s="499"/>
      <c r="I62" s="499"/>
      <c r="J62" s="499"/>
      <c r="K62" s="499"/>
      <c r="L62" s="499"/>
      <c r="M62" s="499"/>
      <c r="N62" s="499"/>
      <c r="O62" s="499"/>
      <c r="P62" s="500"/>
      <c r="Q62" s="425"/>
      <c r="R62" s="425"/>
      <c r="S62" s="425"/>
      <c r="T62" s="425"/>
      <c r="U62" s="425"/>
      <c r="V62" s="425"/>
      <c r="W62" s="425"/>
      <c r="X62" s="425"/>
      <c r="Y62" s="425"/>
    </row>
    <row r="63" spans="1:25">
      <c r="A63" s="581" t="s">
        <v>706</v>
      </c>
      <c r="B63" s="582"/>
      <c r="C63" s="582"/>
      <c r="D63" s="582"/>
      <c r="E63" s="582"/>
      <c r="F63" s="582"/>
      <c r="G63" s="582"/>
      <c r="H63" s="582"/>
      <c r="I63" s="582"/>
      <c r="J63" s="582"/>
      <c r="K63" s="582"/>
      <c r="L63" s="582"/>
      <c r="M63" s="582"/>
      <c r="N63" s="582"/>
      <c r="O63" s="582"/>
      <c r="P63" s="582"/>
      <c r="Q63" s="582"/>
      <c r="R63" s="582"/>
      <c r="S63" s="582"/>
      <c r="T63" s="580"/>
      <c r="U63" s="580"/>
      <c r="V63" s="580"/>
      <c r="W63" s="425"/>
      <c r="X63" s="425"/>
      <c r="Y63" s="425"/>
    </row>
    <row r="64" spans="1:25">
      <c r="A64" s="583"/>
      <c r="B64" s="584"/>
      <c r="C64" s="584"/>
      <c r="D64" s="584"/>
      <c r="E64" s="584"/>
      <c r="F64" s="584"/>
      <c r="G64" s="584"/>
      <c r="H64" s="584"/>
      <c r="I64" s="584"/>
      <c r="J64" s="584"/>
      <c r="K64" s="584"/>
      <c r="L64" s="584"/>
      <c r="M64" s="584"/>
      <c r="N64" s="584"/>
      <c r="O64" s="584"/>
      <c r="P64" s="584"/>
      <c r="Q64" s="584"/>
      <c r="R64" s="584"/>
      <c r="S64" s="584"/>
      <c r="T64" s="580"/>
      <c r="U64" s="580"/>
      <c r="V64" s="580"/>
      <c r="W64" s="425"/>
      <c r="X64" s="425"/>
      <c r="Y64" s="425"/>
    </row>
    <row r="65" spans="1:22">
      <c r="A65" s="585"/>
      <c r="B65" s="586"/>
      <c r="C65" s="586"/>
      <c r="D65" s="586"/>
      <c r="E65" s="586"/>
      <c r="F65" s="586"/>
      <c r="G65" s="586"/>
      <c r="H65" s="586"/>
      <c r="I65" s="586"/>
      <c r="J65" s="586"/>
      <c r="K65" s="586"/>
      <c r="L65" s="586"/>
      <c r="M65" s="586"/>
      <c r="N65" s="586"/>
      <c r="O65" s="586"/>
      <c r="P65" s="586"/>
      <c r="Q65" s="586"/>
      <c r="R65" s="586"/>
      <c r="S65" s="586"/>
      <c r="T65" s="580"/>
      <c r="U65" s="580"/>
      <c r="V65" s="580"/>
    </row>
    <row r="66" spans="1:22">
      <c r="A66" s="585"/>
      <c r="B66" s="586"/>
      <c r="C66" s="586"/>
      <c r="D66" s="586"/>
      <c r="E66" s="586"/>
      <c r="F66" s="586"/>
      <c r="G66" s="586"/>
      <c r="H66" s="586"/>
      <c r="I66" s="586"/>
      <c r="J66" s="586"/>
      <c r="K66" s="586"/>
      <c r="L66" s="586"/>
      <c r="M66" s="586"/>
      <c r="N66" s="586"/>
      <c r="O66" s="586"/>
      <c r="P66" s="586"/>
      <c r="Q66" s="586"/>
      <c r="R66" s="586"/>
      <c r="S66" s="586"/>
      <c r="T66" s="580"/>
      <c r="U66" s="580"/>
      <c r="V66" s="580"/>
    </row>
    <row r="67" spans="1:22">
      <c r="A67" s="585"/>
      <c r="B67" s="586"/>
      <c r="C67" s="586"/>
      <c r="D67" s="586"/>
      <c r="E67" s="586"/>
      <c r="F67" s="586"/>
      <c r="G67" s="586"/>
      <c r="H67" s="586"/>
      <c r="I67" s="586"/>
      <c r="J67" s="586"/>
      <c r="K67" s="586"/>
      <c r="L67" s="586"/>
      <c r="M67" s="586"/>
      <c r="N67" s="586"/>
      <c r="O67" s="586"/>
      <c r="P67" s="586"/>
      <c r="Q67" s="586"/>
      <c r="R67" s="586"/>
      <c r="S67" s="586"/>
      <c r="T67" s="580"/>
      <c r="U67" s="580"/>
      <c r="V67" s="580"/>
    </row>
    <row r="68" spans="1:22">
      <c r="A68" s="585"/>
      <c r="B68" s="586"/>
      <c r="C68" s="586"/>
      <c r="D68" s="586"/>
      <c r="E68" s="586"/>
      <c r="F68" s="586"/>
      <c r="G68" s="586"/>
      <c r="H68" s="586"/>
      <c r="I68" s="586"/>
      <c r="J68" s="586"/>
      <c r="K68" s="586"/>
      <c r="L68" s="586"/>
      <c r="M68" s="586"/>
      <c r="N68" s="586"/>
      <c r="O68" s="586"/>
      <c r="P68" s="586"/>
      <c r="Q68" s="586"/>
      <c r="R68" s="586"/>
      <c r="S68" s="586"/>
      <c r="T68" s="580"/>
      <c r="U68" s="580"/>
      <c r="V68" s="580"/>
    </row>
    <row r="69" spans="1:22">
      <c r="A69" s="585"/>
      <c r="B69" s="586"/>
      <c r="C69" s="586"/>
      <c r="D69" s="586"/>
      <c r="E69" s="586"/>
      <c r="F69" s="586"/>
      <c r="G69" s="586"/>
      <c r="H69" s="586"/>
      <c r="I69" s="586"/>
      <c r="J69" s="586"/>
      <c r="K69" s="586"/>
      <c r="L69" s="586"/>
      <c r="M69" s="586"/>
      <c r="N69" s="586"/>
      <c r="O69" s="586"/>
      <c r="P69" s="586"/>
      <c r="Q69" s="586"/>
      <c r="R69" s="586"/>
      <c r="S69" s="586"/>
      <c r="T69" s="580"/>
      <c r="U69" s="580"/>
      <c r="V69" s="580"/>
    </row>
    <row r="70" spans="1:22">
      <c r="A70" s="585"/>
      <c r="B70" s="586"/>
      <c r="C70" s="586"/>
      <c r="D70" s="586"/>
      <c r="E70" s="586"/>
      <c r="F70" s="586"/>
      <c r="G70" s="586"/>
      <c r="H70" s="586"/>
      <c r="I70" s="586"/>
      <c r="J70" s="586"/>
      <c r="K70" s="586"/>
      <c r="L70" s="586"/>
      <c r="M70" s="586"/>
      <c r="N70" s="586"/>
      <c r="O70" s="586"/>
      <c r="P70" s="586"/>
      <c r="Q70" s="586"/>
      <c r="R70" s="586"/>
      <c r="S70" s="586"/>
      <c r="T70" s="580"/>
      <c r="U70" s="580"/>
      <c r="V70" s="580"/>
    </row>
    <row r="71" spans="1:22" ht="15.75" thickBot="1">
      <c r="A71" s="587"/>
      <c r="B71" s="587"/>
      <c r="C71" s="587"/>
      <c r="D71" s="587"/>
      <c r="E71" s="587"/>
      <c r="F71" s="587"/>
      <c r="G71" s="587"/>
      <c r="H71" s="587"/>
      <c r="I71" s="587"/>
      <c r="J71" s="587"/>
      <c r="K71" s="587"/>
      <c r="L71" s="587"/>
      <c r="M71" s="587"/>
      <c r="N71" s="587"/>
      <c r="O71" s="587"/>
      <c r="P71" s="587"/>
      <c r="Q71" s="587"/>
      <c r="R71" s="587"/>
      <c r="S71" s="587"/>
      <c r="T71" s="587"/>
      <c r="U71" s="587"/>
      <c r="V71" s="587"/>
    </row>
    <row r="72" spans="1:22" ht="15.75" thickBot="1">
      <c r="A72" s="588" t="s">
        <v>707</v>
      </c>
      <c r="B72" s="589"/>
      <c r="C72" s="589"/>
      <c r="D72" s="589"/>
      <c r="E72" s="589"/>
      <c r="F72" s="589"/>
      <c r="G72" s="589"/>
      <c r="H72" s="589"/>
      <c r="I72" s="589"/>
      <c r="J72" s="589"/>
      <c r="K72" s="285"/>
      <c r="L72" s="285"/>
      <c r="M72" s="285"/>
      <c r="N72" s="285"/>
      <c r="O72" s="285"/>
      <c r="P72" s="285"/>
      <c r="Q72" s="285"/>
      <c r="R72" s="285"/>
      <c r="S72" s="285"/>
      <c r="T72" s="286"/>
      <c r="U72" s="286"/>
      <c r="V72" s="286"/>
    </row>
    <row r="73" spans="1:22">
      <c r="A73" s="568"/>
      <c r="B73" s="569"/>
      <c r="C73" s="569"/>
      <c r="D73" s="569"/>
      <c r="E73" s="569"/>
      <c r="F73" s="569"/>
      <c r="G73" s="569"/>
      <c r="H73" s="569"/>
      <c r="I73" s="569"/>
      <c r="J73" s="569"/>
      <c r="K73" s="285"/>
      <c r="L73" s="285"/>
      <c r="M73" s="285"/>
      <c r="N73" s="285"/>
      <c r="O73" s="285"/>
      <c r="P73" s="285"/>
      <c r="Q73" s="285"/>
      <c r="R73" s="285"/>
      <c r="S73" s="285"/>
      <c r="T73" s="286"/>
      <c r="U73" s="286"/>
      <c r="V73" s="286"/>
    </row>
    <row r="74" spans="1:22">
      <c r="A74" s="570"/>
      <c r="B74" s="571"/>
      <c r="C74" s="571"/>
      <c r="D74" s="571"/>
      <c r="E74" s="571"/>
      <c r="F74" s="571"/>
      <c r="G74" s="571"/>
      <c r="H74" s="571"/>
      <c r="I74" s="571"/>
      <c r="J74" s="571"/>
      <c r="K74" s="286"/>
      <c r="L74" s="286"/>
      <c r="M74" s="286"/>
      <c r="N74" s="286"/>
      <c r="O74" s="286"/>
      <c r="P74" s="286"/>
      <c r="Q74" s="286"/>
      <c r="R74" s="286"/>
      <c r="S74" s="286"/>
      <c r="T74" s="286"/>
      <c r="U74" s="286"/>
      <c r="V74" s="286"/>
    </row>
    <row r="75" spans="1:22">
      <c r="A75" s="570"/>
      <c r="B75" s="571"/>
      <c r="C75" s="571"/>
      <c r="D75" s="571"/>
      <c r="E75" s="571"/>
      <c r="F75" s="571"/>
      <c r="G75" s="571"/>
      <c r="H75" s="571"/>
      <c r="I75" s="571"/>
      <c r="J75" s="571"/>
      <c r="K75" s="286"/>
      <c r="L75" s="286"/>
      <c r="M75" s="286"/>
      <c r="N75" s="286"/>
      <c r="O75" s="286"/>
      <c r="P75" s="286"/>
      <c r="Q75" s="286"/>
      <c r="R75" s="286"/>
      <c r="S75" s="286"/>
      <c r="T75" s="286"/>
      <c r="U75" s="286"/>
      <c r="V75" s="286"/>
    </row>
    <row r="76" spans="1:22">
      <c r="A76" s="570"/>
      <c r="B76" s="571"/>
      <c r="C76" s="571"/>
      <c r="D76" s="571"/>
      <c r="E76" s="571"/>
      <c r="F76" s="571"/>
      <c r="G76" s="571"/>
      <c r="H76" s="571"/>
      <c r="I76" s="571"/>
      <c r="J76" s="571"/>
      <c r="K76" s="286"/>
      <c r="L76" s="286"/>
      <c r="M76" s="286"/>
      <c r="N76" s="286"/>
      <c r="O76" s="286"/>
      <c r="P76" s="286"/>
      <c r="Q76" s="286"/>
      <c r="R76" s="286"/>
      <c r="S76" s="286"/>
      <c r="T76" s="286"/>
      <c r="U76" s="286"/>
      <c r="V76" s="286"/>
    </row>
    <row r="77" spans="1:22">
      <c r="A77" s="570"/>
      <c r="B77" s="571"/>
      <c r="C77" s="571"/>
      <c r="D77" s="571"/>
      <c r="E77" s="571"/>
      <c r="F77" s="571"/>
      <c r="G77" s="571"/>
      <c r="H77" s="571"/>
      <c r="I77" s="571"/>
      <c r="J77" s="571"/>
      <c r="K77" s="286"/>
      <c r="L77" s="286"/>
      <c r="M77" s="286"/>
      <c r="N77" s="286"/>
      <c r="O77" s="286"/>
      <c r="P77" s="286"/>
      <c r="Q77" s="286"/>
      <c r="R77" s="286"/>
      <c r="S77" s="286"/>
      <c r="T77" s="286"/>
      <c r="U77" s="286"/>
      <c r="V77" s="286"/>
    </row>
    <row r="78" spans="1:22">
      <c r="A78" s="570"/>
      <c r="B78" s="571"/>
      <c r="C78" s="571"/>
      <c r="D78" s="571"/>
      <c r="E78" s="571"/>
      <c r="F78" s="571"/>
      <c r="G78" s="571"/>
      <c r="H78" s="571"/>
      <c r="I78" s="571"/>
      <c r="J78" s="571"/>
      <c r="K78" s="286"/>
      <c r="L78" s="286"/>
      <c r="M78" s="286"/>
      <c r="N78" s="574" t="s">
        <v>708</v>
      </c>
      <c r="O78" s="574"/>
      <c r="P78" s="575"/>
      <c r="Q78" s="575"/>
      <c r="R78" s="575"/>
      <c r="S78" s="575"/>
      <c r="T78" s="286"/>
      <c r="U78" s="286"/>
      <c r="V78" s="286"/>
    </row>
    <row r="79" spans="1:22">
      <c r="A79" s="570"/>
      <c r="B79" s="571"/>
      <c r="C79" s="571"/>
      <c r="D79" s="571"/>
      <c r="E79" s="571"/>
      <c r="F79" s="571"/>
      <c r="G79" s="571"/>
      <c r="H79" s="571"/>
      <c r="I79" s="571"/>
      <c r="J79" s="571"/>
      <c r="K79" s="286"/>
      <c r="L79" s="286"/>
      <c r="M79" s="286"/>
      <c r="N79" s="286"/>
      <c r="O79" s="286"/>
      <c r="P79" s="286"/>
      <c r="Q79" s="286"/>
      <c r="R79" s="286"/>
      <c r="S79" s="286"/>
      <c r="T79" s="286"/>
      <c r="U79" s="286"/>
      <c r="V79" s="286"/>
    </row>
    <row r="80" spans="1:22">
      <c r="A80" s="570"/>
      <c r="B80" s="571"/>
      <c r="C80" s="571"/>
      <c r="D80" s="571"/>
      <c r="E80" s="571"/>
      <c r="F80" s="571"/>
      <c r="G80" s="571"/>
      <c r="H80" s="571"/>
      <c r="I80" s="571"/>
      <c r="J80" s="571"/>
      <c r="K80" s="286"/>
      <c r="L80" s="286"/>
      <c r="M80" s="286"/>
      <c r="N80" s="286"/>
      <c r="O80" s="286"/>
      <c r="P80" s="286"/>
      <c r="Q80" s="286"/>
      <c r="R80" s="286"/>
      <c r="S80" s="286"/>
      <c r="T80" s="286"/>
      <c r="U80" s="286"/>
      <c r="V80" s="286"/>
    </row>
    <row r="81" spans="1:22">
      <c r="A81" s="570"/>
      <c r="B81" s="571"/>
      <c r="C81" s="571"/>
      <c r="D81" s="571"/>
      <c r="E81" s="571"/>
      <c r="F81" s="571"/>
      <c r="G81" s="571"/>
      <c r="H81" s="571"/>
      <c r="I81" s="571"/>
      <c r="J81" s="571"/>
      <c r="K81" s="286"/>
      <c r="L81" s="286"/>
      <c r="M81" s="286"/>
      <c r="N81" s="286"/>
      <c r="O81" s="286"/>
      <c r="P81" s="286"/>
      <c r="Q81" s="286"/>
      <c r="R81" s="286"/>
      <c r="S81" s="286"/>
      <c r="T81" s="286"/>
      <c r="U81" s="286"/>
      <c r="V81" s="286"/>
    </row>
    <row r="82" spans="1:22">
      <c r="A82" s="570"/>
      <c r="B82" s="571"/>
      <c r="C82" s="571"/>
      <c r="D82" s="571"/>
      <c r="E82" s="571"/>
      <c r="F82" s="571"/>
      <c r="G82" s="571"/>
      <c r="H82" s="571"/>
      <c r="I82" s="571"/>
      <c r="J82" s="571"/>
      <c r="K82" s="286"/>
      <c r="L82" s="286"/>
      <c r="M82" s="286"/>
      <c r="N82" s="286"/>
      <c r="O82" s="286"/>
      <c r="P82" s="286"/>
      <c r="Q82" s="286"/>
      <c r="R82" s="286"/>
      <c r="S82" s="286"/>
      <c r="T82" s="286"/>
      <c r="U82" s="286"/>
      <c r="V82" s="286"/>
    </row>
    <row r="83" spans="1:22">
      <c r="A83" s="570"/>
      <c r="B83" s="571"/>
      <c r="C83" s="571"/>
      <c r="D83" s="571"/>
      <c r="E83" s="571"/>
      <c r="F83" s="571"/>
      <c r="G83" s="571"/>
      <c r="H83" s="571"/>
      <c r="I83" s="571"/>
      <c r="J83" s="571"/>
      <c r="K83" s="286"/>
      <c r="L83" s="286"/>
      <c r="M83" s="286"/>
      <c r="N83" s="286"/>
      <c r="O83" s="286"/>
      <c r="P83" s="286"/>
      <c r="Q83" s="286"/>
      <c r="R83" s="286"/>
      <c r="S83" s="286"/>
      <c r="T83" s="286"/>
      <c r="U83" s="286"/>
      <c r="V83" s="286"/>
    </row>
    <row r="84" spans="1:22">
      <c r="A84" s="570"/>
      <c r="B84" s="571"/>
      <c r="C84" s="571"/>
      <c r="D84" s="571"/>
      <c r="E84" s="571"/>
      <c r="F84" s="571"/>
      <c r="G84" s="571"/>
      <c r="H84" s="571"/>
      <c r="I84" s="571"/>
      <c r="J84" s="571"/>
      <c r="K84" s="286"/>
      <c r="L84" s="286"/>
      <c r="M84" s="286"/>
      <c r="N84" s="286"/>
      <c r="O84" s="286"/>
      <c r="P84" s="286"/>
      <c r="Q84" s="286"/>
      <c r="R84" s="286"/>
      <c r="S84" s="286"/>
      <c r="T84" s="286"/>
      <c r="U84" s="286"/>
      <c r="V84" s="286"/>
    </row>
    <row r="85" spans="1:22">
      <c r="A85" s="570"/>
      <c r="B85" s="571"/>
      <c r="C85" s="571"/>
      <c r="D85" s="571"/>
      <c r="E85" s="571"/>
      <c r="F85" s="571"/>
      <c r="G85" s="571"/>
      <c r="H85" s="571"/>
      <c r="I85" s="571"/>
      <c r="J85" s="571"/>
      <c r="K85" s="286"/>
      <c r="L85" s="286"/>
      <c r="M85" s="286"/>
      <c r="N85" s="286"/>
      <c r="O85" s="286"/>
      <c r="P85" s="286"/>
      <c r="Q85" s="286"/>
      <c r="R85" s="286"/>
      <c r="S85" s="286"/>
      <c r="T85" s="286"/>
      <c r="U85" s="286"/>
      <c r="V85" s="286"/>
    </row>
    <row r="86" spans="1:22">
      <c r="A86" s="570"/>
      <c r="B86" s="571"/>
      <c r="C86" s="571"/>
      <c r="D86" s="571"/>
      <c r="E86" s="571"/>
      <c r="F86" s="571"/>
      <c r="G86" s="571"/>
      <c r="H86" s="571"/>
      <c r="I86" s="571"/>
      <c r="J86" s="571"/>
      <c r="K86" s="286"/>
      <c r="L86" s="286"/>
      <c r="M86" s="286"/>
      <c r="N86" s="286"/>
      <c r="O86" s="286"/>
      <c r="P86" s="286"/>
      <c r="Q86" s="286"/>
      <c r="R86" s="286"/>
      <c r="S86" s="286"/>
      <c r="T86" s="286"/>
      <c r="U86" s="286"/>
      <c r="V86" s="286"/>
    </row>
    <row r="87" spans="1:22">
      <c r="A87" s="570"/>
      <c r="B87" s="571"/>
      <c r="C87" s="571"/>
      <c r="D87" s="571"/>
      <c r="E87" s="571"/>
      <c r="F87" s="571"/>
      <c r="G87" s="571"/>
      <c r="H87" s="571"/>
      <c r="I87" s="571"/>
      <c r="J87" s="571"/>
      <c r="K87" s="286"/>
      <c r="L87" s="286"/>
      <c r="M87" s="286"/>
      <c r="N87" s="286"/>
      <c r="O87" s="286"/>
      <c r="P87" s="286"/>
      <c r="Q87" s="286"/>
      <c r="R87" s="286"/>
      <c r="S87" s="286"/>
      <c r="T87" s="286"/>
      <c r="U87" s="286"/>
      <c r="V87" s="286"/>
    </row>
    <row r="88" spans="1:22">
      <c r="A88" s="570"/>
      <c r="B88" s="571"/>
      <c r="C88" s="571"/>
      <c r="D88" s="571"/>
      <c r="E88" s="571"/>
      <c r="F88" s="571"/>
      <c r="G88" s="571"/>
      <c r="H88" s="571"/>
      <c r="I88" s="571"/>
      <c r="J88" s="571"/>
      <c r="K88" s="286"/>
      <c r="L88" s="286"/>
      <c r="M88" s="286"/>
      <c r="N88" s="286"/>
      <c r="O88" s="286"/>
      <c r="P88" s="286"/>
      <c r="Q88" s="286"/>
      <c r="R88" s="286"/>
      <c r="S88" s="286"/>
      <c r="T88" s="286"/>
      <c r="U88" s="286"/>
      <c r="V88" s="286"/>
    </row>
    <row r="89" spans="1:22">
      <c r="A89" s="572"/>
      <c r="B89" s="573"/>
      <c r="C89" s="573"/>
      <c r="D89" s="573"/>
      <c r="E89" s="573"/>
      <c r="F89" s="573"/>
      <c r="G89" s="573"/>
      <c r="H89" s="573"/>
      <c r="I89" s="573"/>
      <c r="J89" s="573"/>
      <c r="K89" s="286"/>
      <c r="L89" s="286"/>
      <c r="M89" s="286"/>
      <c r="N89" s="286"/>
      <c r="O89" s="286"/>
      <c r="P89" s="286"/>
      <c r="Q89" s="286"/>
      <c r="R89" s="286"/>
      <c r="S89" s="286"/>
      <c r="T89" s="286"/>
      <c r="U89" s="286"/>
      <c r="V89" s="286"/>
    </row>
  </sheetData>
  <mergeCells count="160">
    <mergeCell ref="A1:D3"/>
    <mergeCell ref="E1:U1"/>
    <mergeCell ref="V1:W1"/>
    <mergeCell ref="E2:U3"/>
    <mergeCell ref="V2:W2"/>
    <mergeCell ref="V3:W3"/>
    <mergeCell ref="X4:X5"/>
    <mergeCell ref="A6:A7"/>
    <mergeCell ref="B6:B7"/>
    <mergeCell ref="C6:C7"/>
    <mergeCell ref="D6:D7"/>
    <mergeCell ref="E6:E7"/>
    <mergeCell ref="F6:F7"/>
    <mergeCell ref="A4:G4"/>
    <mergeCell ref="H4:S4"/>
    <mergeCell ref="T4:T5"/>
    <mergeCell ref="U4:U5"/>
    <mergeCell ref="V4:V5"/>
    <mergeCell ref="W4:W5"/>
    <mergeCell ref="A10:A11"/>
    <mergeCell ref="B10:B11"/>
    <mergeCell ref="C10:C11"/>
    <mergeCell ref="D10:D11"/>
    <mergeCell ref="E10:E11"/>
    <mergeCell ref="F10:F11"/>
    <mergeCell ref="A8:A9"/>
    <mergeCell ref="B8:B9"/>
    <mergeCell ref="C8:C9"/>
    <mergeCell ref="D8:D9"/>
    <mergeCell ref="E8:E9"/>
    <mergeCell ref="F8:F9"/>
    <mergeCell ref="A14:A15"/>
    <mergeCell ref="B14:B15"/>
    <mergeCell ref="C14:C15"/>
    <mergeCell ref="D14:D15"/>
    <mergeCell ref="E14:E15"/>
    <mergeCell ref="F14:F15"/>
    <mergeCell ref="A12:A13"/>
    <mergeCell ref="B12:B13"/>
    <mergeCell ref="C12:C13"/>
    <mergeCell ref="D12:D13"/>
    <mergeCell ref="E12:E13"/>
    <mergeCell ref="F12:F13"/>
    <mergeCell ref="A18:A19"/>
    <mergeCell ref="B18:B19"/>
    <mergeCell ref="C18:C19"/>
    <mergeCell ref="D18:D19"/>
    <mergeCell ref="E18:E19"/>
    <mergeCell ref="F18:F19"/>
    <mergeCell ref="A16:A17"/>
    <mergeCell ref="B16:B17"/>
    <mergeCell ref="C16:C17"/>
    <mergeCell ref="D16:D17"/>
    <mergeCell ref="E16:E17"/>
    <mergeCell ref="F16:F17"/>
    <mergeCell ref="A22:A23"/>
    <mergeCell ref="B22:B23"/>
    <mergeCell ref="C22:C23"/>
    <mergeCell ref="D22:D23"/>
    <mergeCell ref="E22:E23"/>
    <mergeCell ref="F22:F23"/>
    <mergeCell ref="A20:A21"/>
    <mergeCell ref="B20:B21"/>
    <mergeCell ref="C20:C21"/>
    <mergeCell ref="D20:D21"/>
    <mergeCell ref="E20:E21"/>
    <mergeCell ref="F20:F21"/>
    <mergeCell ref="A26:A27"/>
    <mergeCell ref="B26:B27"/>
    <mergeCell ref="C26:C27"/>
    <mergeCell ref="D26:D27"/>
    <mergeCell ref="E26:E27"/>
    <mergeCell ref="F26:F27"/>
    <mergeCell ref="A24:A25"/>
    <mergeCell ref="B24:B25"/>
    <mergeCell ref="C24:C25"/>
    <mergeCell ref="D24:D25"/>
    <mergeCell ref="E24:E25"/>
    <mergeCell ref="F24:F25"/>
    <mergeCell ref="A30:A31"/>
    <mergeCell ref="B30:B31"/>
    <mergeCell ref="C30:C31"/>
    <mergeCell ref="D30:D31"/>
    <mergeCell ref="E30:E31"/>
    <mergeCell ref="F30:F31"/>
    <mergeCell ref="A28:A29"/>
    <mergeCell ref="B28:B29"/>
    <mergeCell ref="C28:C29"/>
    <mergeCell ref="D28:D29"/>
    <mergeCell ref="E28:E29"/>
    <mergeCell ref="F28:F29"/>
    <mergeCell ref="A34:A35"/>
    <mergeCell ref="B34:B35"/>
    <mergeCell ref="C34:C35"/>
    <mergeCell ref="D34:D35"/>
    <mergeCell ref="E34:E35"/>
    <mergeCell ref="F34:F35"/>
    <mergeCell ref="A32:A33"/>
    <mergeCell ref="B32:B33"/>
    <mergeCell ref="C32:C33"/>
    <mergeCell ref="D32:D33"/>
    <mergeCell ref="E32:E33"/>
    <mergeCell ref="F32:F33"/>
    <mergeCell ref="A38:A39"/>
    <mergeCell ref="B38:B39"/>
    <mergeCell ref="C38:C39"/>
    <mergeCell ref="D38:D39"/>
    <mergeCell ref="E38:E39"/>
    <mergeCell ref="F38:F39"/>
    <mergeCell ref="A36:A37"/>
    <mergeCell ref="B36:B37"/>
    <mergeCell ref="C36:C37"/>
    <mergeCell ref="D36:D37"/>
    <mergeCell ref="E36:E37"/>
    <mergeCell ref="F36:F37"/>
    <mergeCell ref="A42:A43"/>
    <mergeCell ref="B42:B43"/>
    <mergeCell ref="C42:C43"/>
    <mergeCell ref="D42:D43"/>
    <mergeCell ref="E42:E43"/>
    <mergeCell ref="F42:F43"/>
    <mergeCell ref="A40:A41"/>
    <mergeCell ref="B40:B41"/>
    <mergeCell ref="C40:C41"/>
    <mergeCell ref="D40:D41"/>
    <mergeCell ref="E40:E41"/>
    <mergeCell ref="F40:F41"/>
    <mergeCell ref="A46:A47"/>
    <mergeCell ref="B46:B47"/>
    <mergeCell ref="C46:C47"/>
    <mergeCell ref="D46:D47"/>
    <mergeCell ref="E46:E47"/>
    <mergeCell ref="F46:F47"/>
    <mergeCell ref="A44:A45"/>
    <mergeCell ref="B44:B45"/>
    <mergeCell ref="C44:C45"/>
    <mergeCell ref="D44:D45"/>
    <mergeCell ref="E44:E45"/>
    <mergeCell ref="F44:F45"/>
    <mergeCell ref="Q52:S52"/>
    <mergeCell ref="A55:D56"/>
    <mergeCell ref="E55:H56"/>
    <mergeCell ref="I55:P56"/>
    <mergeCell ref="A57:B57"/>
    <mergeCell ref="A58:B58"/>
    <mergeCell ref="A49:G49"/>
    <mergeCell ref="A50:G50"/>
    <mergeCell ref="A51:G51"/>
    <mergeCell ref="H52:J52"/>
    <mergeCell ref="K52:M52"/>
    <mergeCell ref="N52:P52"/>
    <mergeCell ref="A73:J89"/>
    <mergeCell ref="N78:O78"/>
    <mergeCell ref="P78:S78"/>
    <mergeCell ref="A59:B59"/>
    <mergeCell ref="A63:S64"/>
    <mergeCell ref="T63:V70"/>
    <mergeCell ref="A65:S70"/>
    <mergeCell ref="A71:V71"/>
    <mergeCell ref="A72:J72"/>
  </mergeCells>
  <conditionalFormatting sqref="G7 G9 G11 G13 G15 G17 G19 G21 G23 G25 G27 G29 G31 G33">
    <cfRule type="containsText" dxfId="15" priority="5" operator="containsText" text="Ejecutado">
      <formula>NOT(ISERROR(SEARCH("Ejecutado",G7)))</formula>
    </cfRule>
  </conditionalFormatting>
  <conditionalFormatting sqref="G35 G37 G39 G41 G43 G45 G47">
    <cfRule type="containsText" dxfId="14" priority="4" operator="containsText" text="Ejecutado">
      <formula>NOT(ISERROR(SEARCH("Ejecutado",G35)))</formula>
    </cfRule>
  </conditionalFormatting>
  <conditionalFormatting sqref="H6:K6 M6:S6 H7:S34 H35:O35 R35:S35 H40:L40 N40:S40 H41:S47">
    <cfRule type="cellIs" dxfId="13" priority="6" operator="equal">
      <formula>3</formula>
    </cfRule>
    <cfRule type="cellIs" dxfId="12" priority="7" operator="equal">
      <formula>2</formula>
    </cfRule>
    <cfRule type="cellIs" dxfId="11" priority="8" operator="equal">
      <formula>1</formula>
    </cfRule>
  </conditionalFormatting>
  <conditionalFormatting sqref="H36:S39">
    <cfRule type="cellIs" dxfId="10" priority="1" operator="equal">
      <formula>3</formula>
    </cfRule>
    <cfRule type="cellIs" dxfId="9" priority="2" operator="equal">
      <formula>2</formula>
    </cfRule>
    <cfRule type="cellIs" dxfId="8" priority="3" operator="equal">
      <formula>1</formula>
    </cfRule>
  </conditionalFormatting>
  <conditionalFormatting sqref="T6:T13">
    <cfRule type="cellIs" dxfId="7" priority="9" operator="equal">
      <formula>3</formula>
    </cfRule>
    <cfRule type="cellIs" dxfId="6" priority="10" operator="equal">
      <formula>2</formula>
    </cfRule>
    <cfRule type="cellIs" dxfId="5" priority="11" operator="equal">
      <formula>1</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553E-50B8-42F0-A527-A7638EDDD512}">
  <dimension ref="A1:AA924"/>
  <sheetViews>
    <sheetView workbookViewId="0">
      <selection sqref="A1:XFD1048576"/>
    </sheetView>
  </sheetViews>
  <sheetFormatPr defaultColWidth="12.5703125" defaultRowHeight="15"/>
  <cols>
    <col min="1" max="1" width="6.42578125" style="2" customWidth="1"/>
    <col min="2" max="2" width="5.5703125" style="2" customWidth="1"/>
    <col min="3" max="3" width="22.7109375" style="2" customWidth="1"/>
    <col min="4" max="4" width="7" style="502" customWidth="1"/>
    <col min="5" max="5" width="6" style="502" customWidth="1"/>
    <col min="6" max="7" width="3.140625" style="502" customWidth="1"/>
    <col min="8" max="8" width="1.5703125" style="502" customWidth="1"/>
    <col min="9" max="9" width="1" style="502" customWidth="1"/>
    <col min="10" max="10" width="24.140625" style="502" customWidth="1"/>
    <col min="11" max="11" width="32.7109375" style="2" customWidth="1"/>
    <col min="12" max="12" width="13.85546875" style="2" customWidth="1"/>
    <col min="13" max="13" width="14.85546875" style="2" customWidth="1"/>
    <col min="14" max="25" width="8.42578125" style="2" customWidth="1"/>
    <col min="26" max="26" width="13.42578125" style="2" customWidth="1"/>
    <col min="27" max="27" width="25.85546875" style="2" customWidth="1"/>
    <col min="28" max="33" width="14.140625" style="2" customWidth="1"/>
    <col min="34" max="16384" width="12.5703125" style="2"/>
  </cols>
  <sheetData>
    <row r="1" spans="1:27" ht="17.25" customHeight="1">
      <c r="AA1" s="503"/>
    </row>
    <row r="2" spans="1:27" ht="5.25" customHeight="1" thickBot="1">
      <c r="C2" s="504"/>
      <c r="D2" s="505"/>
      <c r="E2" s="505"/>
      <c r="F2" s="505"/>
      <c r="G2" s="505"/>
      <c r="H2" s="505"/>
      <c r="I2" s="505"/>
      <c r="J2" s="505"/>
      <c r="K2" s="506"/>
      <c r="L2" s="506"/>
      <c r="M2" s="506"/>
      <c r="N2" s="506"/>
      <c r="O2" s="506"/>
      <c r="P2" s="506"/>
      <c r="Q2" s="506"/>
      <c r="R2" s="506"/>
      <c r="S2" s="506"/>
      <c r="T2" s="506"/>
      <c r="U2" s="506"/>
      <c r="V2" s="506"/>
      <c r="W2" s="506"/>
      <c r="X2" s="506"/>
      <c r="Y2" s="506"/>
      <c r="AA2" s="507"/>
    </row>
    <row r="3" spans="1:27" ht="27.75" customHeight="1" thickBot="1">
      <c r="A3" s="984" t="s">
        <v>833</v>
      </c>
      <c r="B3" s="985"/>
      <c r="C3" s="985"/>
      <c r="D3" s="985"/>
      <c r="E3" s="985"/>
      <c r="F3" s="985"/>
      <c r="G3" s="985"/>
      <c r="H3" s="985"/>
      <c r="I3" s="985"/>
      <c r="J3" s="985"/>
      <c r="K3" s="985"/>
      <c r="L3" s="985"/>
      <c r="M3" s="985"/>
      <c r="N3" s="985"/>
      <c r="O3" s="985"/>
      <c r="P3" s="985"/>
      <c r="Q3" s="985"/>
      <c r="R3" s="985"/>
      <c r="S3" s="985"/>
      <c r="T3" s="985"/>
      <c r="U3" s="985"/>
      <c r="V3" s="985"/>
      <c r="W3" s="985"/>
      <c r="X3" s="985"/>
      <c r="Y3" s="985"/>
      <c r="Z3" s="985"/>
      <c r="AA3" s="986"/>
    </row>
    <row r="4" spans="1:27" ht="44.25" customHeight="1" thickBot="1">
      <c r="A4" s="987" t="s">
        <v>834</v>
      </c>
      <c r="B4" s="987" t="s">
        <v>835</v>
      </c>
      <c r="C4" s="989" t="s">
        <v>836</v>
      </c>
      <c r="D4" s="990" t="s">
        <v>664</v>
      </c>
      <c r="E4" s="991"/>
      <c r="F4" s="991"/>
      <c r="G4" s="991"/>
      <c r="H4" s="991"/>
      <c r="I4" s="991"/>
      <c r="J4" s="991"/>
      <c r="K4" s="994" t="s">
        <v>837</v>
      </c>
      <c r="L4" s="994" t="s">
        <v>838</v>
      </c>
      <c r="M4" s="997" t="s">
        <v>839</v>
      </c>
      <c r="N4" s="999" t="s">
        <v>840</v>
      </c>
      <c r="O4" s="1000"/>
      <c r="P4" s="1000"/>
      <c r="Q4" s="1000"/>
      <c r="R4" s="1000"/>
      <c r="S4" s="1000"/>
      <c r="T4" s="1000"/>
      <c r="U4" s="1000"/>
      <c r="V4" s="1000"/>
      <c r="W4" s="1000"/>
      <c r="X4" s="1000"/>
      <c r="Y4" s="1001"/>
      <c r="Z4" s="508" t="s">
        <v>841</v>
      </c>
      <c r="AA4" s="994" t="s">
        <v>842</v>
      </c>
    </row>
    <row r="5" spans="1:27" ht="44.25" customHeight="1" thickBot="1">
      <c r="A5" s="988"/>
      <c r="B5" s="988"/>
      <c r="C5" s="988"/>
      <c r="D5" s="992"/>
      <c r="E5" s="993"/>
      <c r="F5" s="993"/>
      <c r="G5" s="993"/>
      <c r="H5" s="993"/>
      <c r="I5" s="993"/>
      <c r="J5" s="993"/>
      <c r="K5" s="995"/>
      <c r="L5" s="996"/>
      <c r="M5" s="998"/>
      <c r="N5" s="509" t="s">
        <v>672</v>
      </c>
      <c r="O5" s="509" t="s">
        <v>673</v>
      </c>
      <c r="P5" s="509" t="s">
        <v>674</v>
      </c>
      <c r="Q5" s="509" t="s">
        <v>843</v>
      </c>
      <c r="R5" s="509" t="s">
        <v>844</v>
      </c>
      <c r="S5" s="509" t="s">
        <v>845</v>
      </c>
      <c r="T5" s="509" t="s">
        <v>846</v>
      </c>
      <c r="U5" s="509" t="s">
        <v>679</v>
      </c>
      <c r="V5" s="509" t="s">
        <v>847</v>
      </c>
      <c r="W5" s="509" t="s">
        <v>681</v>
      </c>
      <c r="X5" s="509" t="s">
        <v>682</v>
      </c>
      <c r="Y5" s="509" t="s">
        <v>683</v>
      </c>
      <c r="Z5" s="510" t="s">
        <v>724</v>
      </c>
      <c r="AA5" s="995"/>
    </row>
    <row r="6" spans="1:27" ht="44.25" customHeight="1" thickBot="1">
      <c r="A6" s="976" t="s">
        <v>848</v>
      </c>
      <c r="B6" s="939" t="s">
        <v>849</v>
      </c>
      <c r="C6" s="930" t="s">
        <v>850</v>
      </c>
      <c r="D6" s="952" t="s">
        <v>851</v>
      </c>
      <c r="E6" s="953"/>
      <c r="F6" s="953"/>
      <c r="G6" s="953"/>
      <c r="H6" s="953"/>
      <c r="I6" s="953"/>
      <c r="J6" s="954"/>
      <c r="K6" s="977" t="s">
        <v>852</v>
      </c>
      <c r="L6" s="978" t="s">
        <v>853</v>
      </c>
      <c r="M6" s="511" t="s">
        <v>854</v>
      </c>
      <c r="N6" s="512" t="s">
        <v>854</v>
      </c>
      <c r="O6" s="512" t="s">
        <v>854</v>
      </c>
      <c r="P6" s="512"/>
      <c r="Q6" s="512"/>
      <c r="R6" s="512"/>
      <c r="S6" s="512"/>
      <c r="T6" s="512"/>
      <c r="U6" s="512"/>
      <c r="V6" s="512"/>
      <c r="W6" s="512"/>
      <c r="X6" s="512"/>
      <c r="Y6" s="513"/>
      <c r="Z6" s="965">
        <f>COUNTA(N7:Y7)/COUNTA(N6:Y6)</f>
        <v>0</v>
      </c>
      <c r="AA6" s="967">
        <f>AVERAGE(Z6:Z72)</f>
        <v>0</v>
      </c>
    </row>
    <row r="7" spans="1:27" ht="45" customHeight="1" thickBot="1">
      <c r="A7" s="976"/>
      <c r="B7" s="939"/>
      <c r="C7" s="961"/>
      <c r="D7" s="955"/>
      <c r="E7" s="956"/>
      <c r="F7" s="956"/>
      <c r="G7" s="956"/>
      <c r="H7" s="956"/>
      <c r="I7" s="956"/>
      <c r="J7" s="957"/>
      <c r="K7" s="973"/>
      <c r="L7" s="975"/>
      <c r="M7" s="514" t="s">
        <v>855</v>
      </c>
      <c r="N7" s="515"/>
      <c r="O7" s="515"/>
      <c r="P7" s="515"/>
      <c r="Q7" s="515"/>
      <c r="R7" s="515"/>
      <c r="S7" s="515"/>
      <c r="T7" s="515"/>
      <c r="U7" s="515"/>
      <c r="V7" s="515"/>
      <c r="W7" s="515"/>
      <c r="X7" s="515"/>
      <c r="Y7" s="516"/>
      <c r="Z7" s="966"/>
      <c r="AA7" s="968"/>
    </row>
    <row r="8" spans="1:27" ht="45" customHeight="1" thickBot="1">
      <c r="A8" s="976"/>
      <c r="B8" s="939"/>
      <c r="C8" s="961"/>
      <c r="D8" s="970" t="s">
        <v>856</v>
      </c>
      <c r="E8" s="971"/>
      <c r="F8" s="971"/>
      <c r="G8" s="971"/>
      <c r="H8" s="971"/>
      <c r="I8" s="971"/>
      <c r="J8" s="972"/>
      <c r="K8" s="839" t="s">
        <v>857</v>
      </c>
      <c r="L8" s="974" t="s">
        <v>858</v>
      </c>
      <c r="M8" s="517" t="s">
        <v>854</v>
      </c>
      <c r="N8" s="518" t="s">
        <v>854</v>
      </c>
      <c r="O8" s="518"/>
      <c r="P8" s="518"/>
      <c r="Q8" s="518"/>
      <c r="R8" s="518"/>
      <c r="S8" s="518"/>
      <c r="T8" s="518"/>
      <c r="U8" s="518"/>
      <c r="V8" s="518"/>
      <c r="W8" s="518"/>
      <c r="X8" s="518"/>
      <c r="Y8" s="519"/>
      <c r="Z8" s="965">
        <f t="shared" ref="Z8:Z10" si="0">COUNTA(N9:Y9)/COUNTA(N8:Y8)</f>
        <v>0</v>
      </c>
      <c r="AA8" s="968"/>
    </row>
    <row r="9" spans="1:27" ht="45" customHeight="1" thickBot="1">
      <c r="A9" s="976"/>
      <c r="B9" s="939"/>
      <c r="C9" s="961"/>
      <c r="D9" s="955"/>
      <c r="E9" s="956"/>
      <c r="F9" s="956"/>
      <c r="G9" s="956"/>
      <c r="H9" s="956"/>
      <c r="I9" s="956"/>
      <c r="J9" s="957"/>
      <c r="K9" s="973"/>
      <c r="L9" s="975"/>
      <c r="M9" s="514" t="s">
        <v>855</v>
      </c>
      <c r="N9" s="515"/>
      <c r="O9" s="515"/>
      <c r="P9" s="515"/>
      <c r="Q9" s="515"/>
      <c r="R9" s="515"/>
      <c r="S9" s="515"/>
      <c r="T9" s="515"/>
      <c r="U9" s="515"/>
      <c r="V9" s="515"/>
      <c r="W9" s="515"/>
      <c r="X9" s="515"/>
      <c r="Y9" s="516"/>
      <c r="Z9" s="966"/>
      <c r="AA9" s="968"/>
    </row>
    <row r="10" spans="1:27" ht="45" customHeight="1" thickBot="1">
      <c r="A10" s="976"/>
      <c r="B10" s="939"/>
      <c r="C10" s="961"/>
      <c r="D10" s="970" t="s">
        <v>859</v>
      </c>
      <c r="E10" s="971"/>
      <c r="F10" s="971"/>
      <c r="G10" s="971"/>
      <c r="H10" s="971"/>
      <c r="I10" s="971"/>
      <c r="J10" s="972"/>
      <c r="K10" s="839" t="s">
        <v>860</v>
      </c>
      <c r="L10" s="974" t="s">
        <v>853</v>
      </c>
      <c r="M10" s="517" t="s">
        <v>854</v>
      </c>
      <c r="N10" s="518" t="s">
        <v>854</v>
      </c>
      <c r="O10" s="518" t="s">
        <v>854</v>
      </c>
      <c r="P10" s="518" t="s">
        <v>854</v>
      </c>
      <c r="Q10" s="518" t="s">
        <v>854</v>
      </c>
      <c r="R10" s="518" t="s">
        <v>854</v>
      </c>
      <c r="S10" s="518" t="s">
        <v>854</v>
      </c>
      <c r="T10" s="518" t="s">
        <v>854</v>
      </c>
      <c r="U10" s="518" t="s">
        <v>854</v>
      </c>
      <c r="V10" s="518" t="s">
        <v>854</v>
      </c>
      <c r="W10" s="518" t="s">
        <v>854</v>
      </c>
      <c r="X10" s="518" t="s">
        <v>854</v>
      </c>
      <c r="Y10" s="519" t="s">
        <v>854</v>
      </c>
      <c r="Z10" s="965">
        <f t="shared" si="0"/>
        <v>0</v>
      </c>
      <c r="AA10" s="968"/>
    </row>
    <row r="11" spans="1:27" ht="45" customHeight="1" thickBot="1">
      <c r="A11" s="976"/>
      <c r="B11" s="939"/>
      <c r="C11" s="961"/>
      <c r="D11" s="955"/>
      <c r="E11" s="956"/>
      <c r="F11" s="956"/>
      <c r="G11" s="956"/>
      <c r="H11" s="956"/>
      <c r="I11" s="956"/>
      <c r="J11" s="957"/>
      <c r="K11" s="973"/>
      <c r="L11" s="975"/>
      <c r="M11" s="514" t="s">
        <v>855</v>
      </c>
      <c r="N11" s="520"/>
      <c r="O11" s="515"/>
      <c r="P11" s="515"/>
      <c r="Q11" s="515"/>
      <c r="R11" s="515"/>
      <c r="S11" s="515"/>
      <c r="T11" s="515"/>
      <c r="U11" s="515"/>
      <c r="V11" s="515"/>
      <c r="W11" s="515"/>
      <c r="X11" s="515"/>
      <c r="Y11" s="516"/>
      <c r="Z11" s="966"/>
      <c r="AA11" s="968"/>
    </row>
    <row r="12" spans="1:27" ht="43.5" customHeight="1" thickBot="1">
      <c r="A12" s="976"/>
      <c r="B12" s="939"/>
      <c r="C12" s="961"/>
      <c r="D12" s="952" t="s">
        <v>861</v>
      </c>
      <c r="E12" s="979"/>
      <c r="F12" s="979"/>
      <c r="G12" s="979"/>
      <c r="H12" s="979"/>
      <c r="I12" s="979"/>
      <c r="J12" s="980"/>
      <c r="K12" s="958" t="s">
        <v>862</v>
      </c>
      <c r="L12" s="959" t="s">
        <v>863</v>
      </c>
      <c r="M12" s="511" t="s">
        <v>854</v>
      </c>
      <c r="N12" s="512" t="s">
        <v>864</v>
      </c>
      <c r="O12" s="512" t="s">
        <v>864</v>
      </c>
      <c r="P12" s="512" t="s">
        <v>864</v>
      </c>
      <c r="Q12" s="512" t="s">
        <v>864</v>
      </c>
      <c r="R12" s="512" t="s">
        <v>864</v>
      </c>
      <c r="S12" s="512" t="s">
        <v>864</v>
      </c>
      <c r="T12" s="512" t="s">
        <v>864</v>
      </c>
      <c r="U12" s="512" t="s">
        <v>864</v>
      </c>
      <c r="V12" s="512" t="s">
        <v>864</v>
      </c>
      <c r="W12" s="512" t="s">
        <v>864</v>
      </c>
      <c r="X12" s="512" t="s">
        <v>864</v>
      </c>
      <c r="Y12" s="512" t="s">
        <v>864</v>
      </c>
      <c r="Z12" s="879">
        <f>COUNTA(N13:Y13)/COUNTA(N12:Y12)</f>
        <v>0</v>
      </c>
      <c r="AA12" s="968"/>
    </row>
    <row r="13" spans="1:27" ht="43.5" customHeight="1" thickBot="1">
      <c r="A13" s="976"/>
      <c r="B13" s="939"/>
      <c r="C13" s="961"/>
      <c r="D13" s="981"/>
      <c r="E13" s="982"/>
      <c r="F13" s="982"/>
      <c r="G13" s="982"/>
      <c r="H13" s="982"/>
      <c r="I13" s="982"/>
      <c r="J13" s="983"/>
      <c r="K13" s="876"/>
      <c r="L13" s="960"/>
      <c r="M13" s="514" t="s">
        <v>855</v>
      </c>
      <c r="N13" s="515"/>
      <c r="O13" s="515"/>
      <c r="P13" s="515"/>
      <c r="Q13" s="515"/>
      <c r="R13" s="515"/>
      <c r="S13" s="515"/>
      <c r="T13" s="521"/>
      <c r="U13" s="521"/>
      <c r="V13" s="521"/>
      <c r="W13" s="521"/>
      <c r="X13" s="521"/>
      <c r="Y13" s="521"/>
      <c r="Z13" s="863"/>
      <c r="AA13" s="968"/>
    </row>
    <row r="14" spans="1:27" ht="30.75" customHeight="1" thickBot="1">
      <c r="A14" s="976"/>
      <c r="B14" s="939"/>
      <c r="C14" s="961"/>
      <c r="D14" s="952" t="s">
        <v>865</v>
      </c>
      <c r="E14" s="953"/>
      <c r="F14" s="953"/>
      <c r="G14" s="953"/>
      <c r="H14" s="953"/>
      <c r="I14" s="953"/>
      <c r="J14" s="954"/>
      <c r="K14" s="958" t="s">
        <v>866</v>
      </c>
      <c r="L14" s="959" t="s">
        <v>867</v>
      </c>
      <c r="M14" s="511" t="s">
        <v>854</v>
      </c>
      <c r="N14" s="522"/>
      <c r="O14" s="522"/>
      <c r="P14" s="512" t="s">
        <v>864</v>
      </c>
      <c r="Q14" s="522"/>
      <c r="R14" s="522"/>
      <c r="S14" s="512" t="s">
        <v>864</v>
      </c>
      <c r="T14" s="522"/>
      <c r="U14" s="522"/>
      <c r="V14" s="512" t="s">
        <v>864</v>
      </c>
      <c r="W14" s="522"/>
      <c r="X14" s="522"/>
      <c r="Y14" s="512" t="s">
        <v>864</v>
      </c>
      <c r="Z14" s="879">
        <f>COUNTA(N15:Y15)/COUNTA(N14:Y14)</f>
        <v>0</v>
      </c>
      <c r="AA14" s="968"/>
    </row>
    <row r="15" spans="1:27" ht="45" customHeight="1" thickBot="1">
      <c r="A15" s="976"/>
      <c r="B15" s="939"/>
      <c r="C15" s="961"/>
      <c r="D15" s="955"/>
      <c r="E15" s="956"/>
      <c r="F15" s="956"/>
      <c r="G15" s="956"/>
      <c r="H15" s="956"/>
      <c r="I15" s="956"/>
      <c r="J15" s="957"/>
      <c r="K15" s="876"/>
      <c r="L15" s="960"/>
      <c r="M15" s="514" t="s">
        <v>855</v>
      </c>
      <c r="N15" s="515"/>
      <c r="O15" s="523"/>
      <c r="P15" s="523"/>
      <c r="Q15" s="523"/>
      <c r="R15" s="523"/>
      <c r="S15" s="523"/>
      <c r="T15" s="523"/>
      <c r="U15" s="523"/>
      <c r="V15" s="524"/>
      <c r="W15" s="523"/>
      <c r="X15" s="523"/>
      <c r="Y15" s="524"/>
      <c r="Z15" s="863"/>
      <c r="AA15" s="968"/>
    </row>
    <row r="16" spans="1:27" ht="39.75" customHeight="1" thickBot="1">
      <c r="A16" s="976"/>
      <c r="B16" s="939"/>
      <c r="C16" s="930" t="s">
        <v>868</v>
      </c>
      <c r="D16" s="901" t="s">
        <v>869</v>
      </c>
      <c r="E16" s="934"/>
      <c r="F16" s="934"/>
      <c r="G16" s="934"/>
      <c r="H16" s="934"/>
      <c r="I16" s="934"/>
      <c r="J16" s="935"/>
      <c r="K16" s="875" t="s">
        <v>870</v>
      </c>
      <c r="L16" s="963" t="s">
        <v>867</v>
      </c>
      <c r="M16" s="517" t="s">
        <v>854</v>
      </c>
      <c r="N16" s="525"/>
      <c r="O16" s="525"/>
      <c r="P16" s="518"/>
      <c r="Q16" s="525" t="s">
        <v>864</v>
      </c>
      <c r="R16" s="525"/>
      <c r="S16" s="518"/>
      <c r="T16" s="525"/>
      <c r="U16" s="525"/>
      <c r="V16" s="518"/>
      <c r="W16" s="525"/>
      <c r="X16" s="525"/>
      <c r="Y16" s="525"/>
      <c r="Z16" s="879">
        <f>COUNTA(N17:Y17)/COUNTA(N16:Y16)</f>
        <v>0</v>
      </c>
      <c r="AA16" s="968"/>
    </row>
    <row r="17" spans="1:27" ht="39.75" customHeight="1" thickBot="1">
      <c r="A17" s="976"/>
      <c r="B17" s="939"/>
      <c r="C17" s="961"/>
      <c r="D17" s="962"/>
      <c r="E17" s="934"/>
      <c r="F17" s="934"/>
      <c r="G17" s="934"/>
      <c r="H17" s="934"/>
      <c r="I17" s="934"/>
      <c r="J17" s="935"/>
      <c r="K17" s="890"/>
      <c r="L17" s="964"/>
      <c r="M17" s="514" t="s">
        <v>855</v>
      </c>
      <c r="N17" s="523"/>
      <c r="O17" s="523"/>
      <c r="P17" s="523"/>
      <c r="Q17" s="523"/>
      <c r="R17" s="523"/>
      <c r="S17" s="523"/>
      <c r="T17" s="523"/>
      <c r="U17" s="523"/>
      <c r="V17" s="523"/>
      <c r="W17" s="523"/>
      <c r="X17" s="523"/>
      <c r="Y17" s="523"/>
      <c r="Z17" s="863"/>
      <c r="AA17" s="968"/>
    </row>
    <row r="18" spans="1:27" ht="43.5" customHeight="1" thickBot="1">
      <c r="A18" s="976"/>
      <c r="B18" s="939"/>
      <c r="C18" s="961"/>
      <c r="D18" s="945" t="s">
        <v>871</v>
      </c>
      <c r="E18" s="946"/>
      <c r="F18" s="946"/>
      <c r="G18" s="946"/>
      <c r="H18" s="946"/>
      <c r="I18" s="946"/>
      <c r="J18" s="947"/>
      <c r="K18" s="941" t="s">
        <v>872</v>
      </c>
      <c r="L18" s="943" t="s">
        <v>853</v>
      </c>
      <c r="M18" s="517" t="s">
        <v>854</v>
      </c>
      <c r="N18" s="525"/>
      <c r="O18" s="518"/>
      <c r="P18" s="518"/>
      <c r="Q18" s="518"/>
      <c r="R18" s="518"/>
      <c r="S18" s="518"/>
      <c r="T18" s="518" t="s">
        <v>854</v>
      </c>
      <c r="U18" s="518"/>
      <c r="V18" s="518"/>
      <c r="W18" s="518"/>
      <c r="X18" s="518"/>
      <c r="Y18" s="525"/>
      <c r="Z18" s="879">
        <f>COUNTA(N19:Y19)/COUNTA(N18:Y18)</f>
        <v>0</v>
      </c>
      <c r="AA18" s="968"/>
    </row>
    <row r="19" spans="1:27" ht="43.5" customHeight="1" thickBot="1">
      <c r="A19" s="976"/>
      <c r="B19" s="939"/>
      <c r="C19" s="961"/>
      <c r="D19" s="948"/>
      <c r="E19" s="949"/>
      <c r="F19" s="949"/>
      <c r="G19" s="949"/>
      <c r="H19" s="949"/>
      <c r="I19" s="949"/>
      <c r="J19" s="950"/>
      <c r="K19" s="942"/>
      <c r="L19" s="944"/>
      <c r="M19" s="517" t="s">
        <v>855</v>
      </c>
      <c r="N19" s="525"/>
      <c r="O19" s="518"/>
      <c r="P19" s="518"/>
      <c r="Q19" s="518"/>
      <c r="R19" s="518"/>
      <c r="S19" s="518"/>
      <c r="T19" s="518"/>
      <c r="U19" s="518"/>
      <c r="V19" s="518"/>
      <c r="W19" s="518"/>
      <c r="X19" s="518"/>
      <c r="Y19" s="525"/>
      <c r="Z19" s="863"/>
      <c r="AA19" s="968"/>
    </row>
    <row r="20" spans="1:27" ht="43.5" customHeight="1" thickBot="1">
      <c r="A20" s="976"/>
      <c r="B20" s="939"/>
      <c r="C20" s="961"/>
      <c r="D20" s="945" t="s">
        <v>873</v>
      </c>
      <c r="E20" s="946"/>
      <c r="F20" s="946"/>
      <c r="G20" s="946"/>
      <c r="H20" s="946"/>
      <c r="I20" s="946"/>
      <c r="J20" s="947"/>
      <c r="K20" s="941" t="s">
        <v>872</v>
      </c>
      <c r="L20" s="943" t="s">
        <v>853</v>
      </c>
      <c r="M20" s="517" t="s">
        <v>864</v>
      </c>
      <c r="N20" s="525" t="s">
        <v>864</v>
      </c>
      <c r="O20" s="518"/>
      <c r="P20" s="518"/>
      <c r="Q20" s="518" t="s">
        <v>864</v>
      </c>
      <c r="R20" s="518"/>
      <c r="S20" s="518"/>
      <c r="T20" s="518" t="s">
        <v>864</v>
      </c>
      <c r="U20" s="518"/>
      <c r="V20" s="518"/>
      <c r="W20" s="518" t="s">
        <v>864</v>
      </c>
      <c r="X20" s="518"/>
      <c r="Y20" s="525"/>
      <c r="Z20" s="879">
        <f>COUNTA(N21:Y21)/COUNTA(N20:Y20)</f>
        <v>0</v>
      </c>
      <c r="AA20" s="968"/>
    </row>
    <row r="21" spans="1:27" ht="43.5" customHeight="1" thickBot="1">
      <c r="A21" s="976"/>
      <c r="B21" s="939"/>
      <c r="C21" s="961"/>
      <c r="D21" s="948"/>
      <c r="E21" s="949"/>
      <c r="F21" s="949"/>
      <c r="G21" s="949"/>
      <c r="H21" s="949"/>
      <c r="I21" s="949"/>
      <c r="J21" s="950"/>
      <c r="K21" s="942"/>
      <c r="L21" s="951"/>
      <c r="M21" s="517" t="s">
        <v>855</v>
      </c>
      <c r="N21" s="525"/>
      <c r="O21" s="518"/>
      <c r="P21" s="518"/>
      <c r="Q21" s="518"/>
      <c r="R21" s="518"/>
      <c r="S21" s="518"/>
      <c r="T21" s="518"/>
      <c r="U21" s="518"/>
      <c r="V21" s="518"/>
      <c r="W21" s="518"/>
      <c r="X21" s="518"/>
      <c r="Y21" s="525"/>
      <c r="Z21" s="863"/>
      <c r="AA21" s="968"/>
    </row>
    <row r="22" spans="1:27" ht="51" customHeight="1" thickBot="1">
      <c r="A22" s="976"/>
      <c r="B22" s="939" t="s">
        <v>874</v>
      </c>
      <c r="C22" s="929" t="s">
        <v>875</v>
      </c>
      <c r="D22" s="901" t="s">
        <v>876</v>
      </c>
      <c r="E22" s="934"/>
      <c r="F22" s="934"/>
      <c r="G22" s="934"/>
      <c r="H22" s="934"/>
      <c r="I22" s="934"/>
      <c r="J22" s="935"/>
      <c r="K22" s="875" t="s">
        <v>877</v>
      </c>
      <c r="L22" s="891" t="s">
        <v>853</v>
      </c>
      <c r="M22" s="517" t="s">
        <v>854</v>
      </c>
      <c r="N22" s="525"/>
      <c r="O22" s="518"/>
      <c r="P22" s="518" t="s">
        <v>864</v>
      </c>
      <c r="Q22" s="518"/>
      <c r="R22" s="518"/>
      <c r="S22" s="518"/>
      <c r="T22" s="518"/>
      <c r="U22" s="518"/>
      <c r="V22" s="518"/>
      <c r="W22" s="518"/>
      <c r="X22" s="518"/>
      <c r="Y22" s="525"/>
      <c r="Z22" s="940">
        <f>COUNTA(N23:Y23)/COUNTA(N22:Y22)</f>
        <v>0</v>
      </c>
      <c r="AA22" s="968"/>
    </row>
    <row r="23" spans="1:27" ht="51" customHeight="1" thickBot="1">
      <c r="A23" s="976"/>
      <c r="B23" s="939"/>
      <c r="C23" s="870"/>
      <c r="D23" s="936"/>
      <c r="E23" s="937"/>
      <c r="F23" s="937"/>
      <c r="G23" s="937"/>
      <c r="H23" s="937"/>
      <c r="I23" s="937"/>
      <c r="J23" s="938"/>
      <c r="K23" s="876"/>
      <c r="L23" s="900"/>
      <c r="M23" s="514" t="s">
        <v>855</v>
      </c>
      <c r="N23" s="523"/>
      <c r="O23" s="523"/>
      <c r="P23" s="523"/>
      <c r="Q23" s="523"/>
      <c r="R23" s="523"/>
      <c r="S23" s="523"/>
      <c r="T23" s="524"/>
      <c r="U23" s="523"/>
      <c r="V23" s="523"/>
      <c r="W23" s="523"/>
      <c r="X23" s="523"/>
      <c r="Y23" s="523"/>
      <c r="Z23" s="862"/>
      <c r="AA23" s="968"/>
    </row>
    <row r="24" spans="1:27" ht="43.5" customHeight="1" thickBot="1">
      <c r="A24" s="976"/>
      <c r="B24" s="939"/>
      <c r="C24" s="929" t="s">
        <v>878</v>
      </c>
      <c r="D24" s="901" t="s">
        <v>879</v>
      </c>
      <c r="E24" s="934"/>
      <c r="F24" s="934"/>
      <c r="G24" s="934"/>
      <c r="H24" s="934"/>
      <c r="I24" s="934"/>
      <c r="J24" s="935"/>
      <c r="K24" s="875" t="s">
        <v>880</v>
      </c>
      <c r="L24" s="877" t="s">
        <v>853</v>
      </c>
      <c r="M24" s="517" t="s">
        <v>854</v>
      </c>
      <c r="N24" s="525"/>
      <c r="O24" s="525"/>
      <c r="P24" s="525" t="s">
        <v>864</v>
      </c>
      <c r="Q24" s="525"/>
      <c r="R24" s="518"/>
      <c r="S24" s="525"/>
      <c r="T24" s="525"/>
      <c r="U24" s="525"/>
      <c r="V24" s="525"/>
      <c r="W24" s="525"/>
      <c r="X24" s="525"/>
      <c r="Y24" s="525"/>
      <c r="Z24" s="862">
        <f>COUNTA(N25:Y25)/COUNTA(N24:Y24)</f>
        <v>0</v>
      </c>
      <c r="AA24" s="968"/>
    </row>
    <row r="25" spans="1:27" ht="43.5" customHeight="1" thickBot="1">
      <c r="A25" s="976"/>
      <c r="B25" s="939"/>
      <c r="C25" s="870"/>
      <c r="D25" s="936"/>
      <c r="E25" s="937"/>
      <c r="F25" s="937"/>
      <c r="G25" s="937"/>
      <c r="H25" s="937"/>
      <c r="I25" s="937"/>
      <c r="J25" s="938"/>
      <c r="K25" s="876"/>
      <c r="L25" s="878"/>
      <c r="M25" s="514" t="s">
        <v>855</v>
      </c>
      <c r="N25" s="523"/>
      <c r="O25" s="523"/>
      <c r="P25" s="523"/>
      <c r="Q25" s="523"/>
      <c r="R25" s="523"/>
      <c r="S25" s="523"/>
      <c r="T25" s="524"/>
      <c r="U25" s="523"/>
      <c r="V25" s="523"/>
      <c r="W25" s="524"/>
      <c r="X25" s="523"/>
      <c r="Y25" s="523"/>
      <c r="Z25" s="863"/>
      <c r="AA25" s="968"/>
    </row>
    <row r="26" spans="1:27" ht="43.5" customHeight="1" thickBot="1">
      <c r="A26" s="976"/>
      <c r="B26" s="939"/>
      <c r="C26" s="929" t="s">
        <v>881</v>
      </c>
      <c r="D26" s="901" t="s">
        <v>882</v>
      </c>
      <c r="E26" s="934"/>
      <c r="F26" s="934"/>
      <c r="G26" s="934"/>
      <c r="H26" s="934"/>
      <c r="I26" s="934"/>
      <c r="J26" s="935"/>
      <c r="K26" s="875" t="s">
        <v>883</v>
      </c>
      <c r="L26" s="877" t="s">
        <v>853</v>
      </c>
      <c r="M26" s="517" t="s">
        <v>854</v>
      </c>
      <c r="N26" s="518"/>
      <c r="O26" s="525"/>
      <c r="P26" s="525"/>
      <c r="Q26" s="525"/>
      <c r="R26" s="525"/>
      <c r="S26" s="525"/>
      <c r="T26" s="525"/>
      <c r="U26" s="525"/>
      <c r="V26" s="525"/>
      <c r="W26" s="525"/>
      <c r="X26" s="525"/>
      <c r="Y26" s="525" t="s">
        <v>864</v>
      </c>
      <c r="Z26" s="862">
        <f>COUNTA(N27:Y27)/COUNTA(N26:Y26)</f>
        <v>0</v>
      </c>
      <c r="AA26" s="968"/>
    </row>
    <row r="27" spans="1:27" ht="43.5" customHeight="1" thickBot="1">
      <c r="A27" s="976"/>
      <c r="B27" s="939"/>
      <c r="C27" s="870"/>
      <c r="D27" s="936"/>
      <c r="E27" s="937"/>
      <c r="F27" s="937"/>
      <c r="G27" s="937"/>
      <c r="H27" s="937"/>
      <c r="I27" s="937"/>
      <c r="J27" s="938"/>
      <c r="K27" s="876"/>
      <c r="L27" s="878"/>
      <c r="M27" s="514" t="s">
        <v>855</v>
      </c>
      <c r="N27" s="523"/>
      <c r="O27" s="523"/>
      <c r="P27" s="523"/>
      <c r="Q27" s="523"/>
      <c r="R27" s="523"/>
      <c r="S27" s="523"/>
      <c r="T27" s="523"/>
      <c r="U27" s="523"/>
      <c r="V27" s="523"/>
      <c r="W27" s="523"/>
      <c r="X27" s="523"/>
      <c r="Y27" s="523"/>
      <c r="Z27" s="863"/>
      <c r="AA27" s="968"/>
    </row>
    <row r="28" spans="1:27" ht="43.5" customHeight="1" thickBot="1">
      <c r="A28" s="976"/>
      <c r="B28" s="939"/>
      <c r="C28" s="929" t="s">
        <v>884</v>
      </c>
      <c r="D28" s="901" t="s">
        <v>885</v>
      </c>
      <c r="E28" s="902"/>
      <c r="F28" s="902"/>
      <c r="G28" s="902"/>
      <c r="H28" s="902"/>
      <c r="I28" s="902"/>
      <c r="J28" s="902"/>
      <c r="K28" s="875" t="s">
        <v>886</v>
      </c>
      <c r="L28" s="877" t="s">
        <v>853</v>
      </c>
      <c r="M28" s="517" t="s">
        <v>854</v>
      </c>
      <c r="N28" s="518" t="s">
        <v>864</v>
      </c>
      <c r="O28" s="518"/>
      <c r="P28" s="525"/>
      <c r="Q28" s="525"/>
      <c r="R28" s="525"/>
      <c r="S28" s="525"/>
      <c r="T28" s="525"/>
      <c r="U28" s="525"/>
      <c r="V28" s="525"/>
      <c r="W28" s="525"/>
      <c r="X28" s="525"/>
      <c r="Y28" s="525"/>
      <c r="Z28" s="862">
        <f>COUNTA(N29:Y29)/COUNTA(N28:Y28)</f>
        <v>0</v>
      </c>
      <c r="AA28" s="968"/>
    </row>
    <row r="29" spans="1:27" ht="43.5" customHeight="1" thickBot="1">
      <c r="A29" s="976"/>
      <c r="B29" s="939"/>
      <c r="C29" s="870"/>
      <c r="D29" s="903"/>
      <c r="E29" s="904"/>
      <c r="F29" s="904"/>
      <c r="G29" s="904"/>
      <c r="H29" s="904"/>
      <c r="I29" s="904"/>
      <c r="J29" s="904"/>
      <c r="K29" s="876"/>
      <c r="L29" s="878"/>
      <c r="M29" s="514" t="s">
        <v>855</v>
      </c>
      <c r="N29" s="523"/>
      <c r="O29" s="523"/>
      <c r="P29" s="523"/>
      <c r="Q29" s="523"/>
      <c r="R29" s="523"/>
      <c r="S29" s="523"/>
      <c r="T29" s="524"/>
      <c r="U29" s="523"/>
      <c r="V29" s="523"/>
      <c r="W29" s="523"/>
      <c r="X29" s="523"/>
      <c r="Y29" s="523"/>
      <c r="Z29" s="863"/>
      <c r="AA29" s="968"/>
    </row>
    <row r="30" spans="1:27" ht="43.5" customHeight="1" thickBot="1">
      <c r="A30" s="976"/>
      <c r="B30" s="939"/>
      <c r="C30" s="929" t="s">
        <v>887</v>
      </c>
      <c r="D30" s="871" t="s">
        <v>888</v>
      </c>
      <c r="E30" s="872"/>
      <c r="F30" s="872"/>
      <c r="G30" s="872"/>
      <c r="H30" s="872"/>
      <c r="I30" s="872"/>
      <c r="J30" s="872"/>
      <c r="K30" s="875" t="s">
        <v>889</v>
      </c>
      <c r="L30" s="877" t="s">
        <v>853</v>
      </c>
      <c r="M30" s="517" t="s">
        <v>854</v>
      </c>
      <c r="N30" s="525"/>
      <c r="O30" s="518"/>
      <c r="P30" s="518"/>
      <c r="Q30" s="525"/>
      <c r="R30" s="525"/>
      <c r="S30" s="525"/>
      <c r="T30" s="525"/>
      <c r="U30" s="525"/>
      <c r="V30" s="525"/>
      <c r="W30" s="518"/>
      <c r="X30" s="525"/>
      <c r="Y30" s="527" t="s">
        <v>864</v>
      </c>
      <c r="Z30" s="862">
        <f>COUNTA(N31:Y31)/COUNTA(N30:Y30)</f>
        <v>0</v>
      </c>
      <c r="AA30" s="968"/>
    </row>
    <row r="31" spans="1:27" ht="43.5" customHeight="1" thickBot="1">
      <c r="A31" s="976"/>
      <c r="B31" s="939"/>
      <c r="C31" s="870"/>
      <c r="D31" s="873"/>
      <c r="E31" s="874"/>
      <c r="F31" s="874"/>
      <c r="G31" s="874"/>
      <c r="H31" s="874"/>
      <c r="I31" s="874"/>
      <c r="J31" s="874"/>
      <c r="K31" s="876"/>
      <c r="L31" s="878"/>
      <c r="M31" s="514" t="s">
        <v>855</v>
      </c>
      <c r="N31" s="523"/>
      <c r="O31" s="523"/>
      <c r="P31" s="523"/>
      <c r="Q31" s="523"/>
      <c r="R31" s="523"/>
      <c r="S31" s="523"/>
      <c r="T31" s="523"/>
      <c r="U31" s="523"/>
      <c r="V31" s="523"/>
      <c r="W31" s="524"/>
      <c r="X31" s="523"/>
      <c r="Y31" s="523"/>
      <c r="Z31" s="863"/>
      <c r="AA31" s="968"/>
    </row>
    <row r="32" spans="1:27" ht="43.5" customHeight="1" thickBot="1">
      <c r="A32" s="976"/>
      <c r="B32" s="939"/>
      <c r="C32" s="929" t="s">
        <v>890</v>
      </c>
      <c r="D32" s="871" t="s">
        <v>891</v>
      </c>
      <c r="E32" s="872"/>
      <c r="F32" s="872"/>
      <c r="G32" s="872"/>
      <c r="H32" s="872"/>
      <c r="I32" s="872"/>
      <c r="J32" s="872"/>
      <c r="K32" s="875" t="s">
        <v>892</v>
      </c>
      <c r="L32" s="877" t="s">
        <v>853</v>
      </c>
      <c r="M32" s="517" t="s">
        <v>854</v>
      </c>
      <c r="N32" s="518"/>
      <c r="O32" s="518"/>
      <c r="P32" s="518"/>
      <c r="Q32" s="518"/>
      <c r="R32" s="518"/>
      <c r="S32" s="518" t="s">
        <v>864</v>
      </c>
      <c r="T32" s="518"/>
      <c r="U32" s="518"/>
      <c r="V32" s="518"/>
      <c r="W32" s="518"/>
      <c r="X32" s="518" t="s">
        <v>864</v>
      </c>
      <c r="Y32" s="518"/>
      <c r="Z32" s="862">
        <f>COUNTA(N33:Y33)/COUNTA(N32:X32)</f>
        <v>0</v>
      </c>
      <c r="AA32" s="968"/>
    </row>
    <row r="33" spans="1:27" ht="43.5" customHeight="1" thickBot="1">
      <c r="A33" s="976"/>
      <c r="B33" s="939"/>
      <c r="C33" s="870"/>
      <c r="D33" s="873"/>
      <c r="E33" s="874"/>
      <c r="F33" s="874"/>
      <c r="G33" s="874"/>
      <c r="H33" s="874"/>
      <c r="I33" s="874"/>
      <c r="J33" s="874"/>
      <c r="K33" s="876"/>
      <c r="L33" s="878"/>
      <c r="M33" s="514" t="s">
        <v>855</v>
      </c>
      <c r="N33" s="523"/>
      <c r="O33" s="523"/>
      <c r="P33" s="523"/>
      <c r="Q33" s="523"/>
      <c r="R33" s="523"/>
      <c r="S33" s="523"/>
      <c r="T33" s="524"/>
      <c r="U33" s="524"/>
      <c r="V33" s="524"/>
      <c r="W33" s="524"/>
      <c r="X33" s="524"/>
      <c r="Y33" s="524"/>
      <c r="Z33" s="863"/>
      <c r="AA33" s="968"/>
    </row>
    <row r="34" spans="1:27" ht="43.5" customHeight="1" thickBot="1">
      <c r="A34" s="976"/>
      <c r="B34" s="939"/>
      <c r="C34" s="930" t="s">
        <v>893</v>
      </c>
      <c r="D34" s="871" t="s">
        <v>894</v>
      </c>
      <c r="E34" s="872"/>
      <c r="F34" s="872"/>
      <c r="G34" s="872"/>
      <c r="H34" s="872"/>
      <c r="I34" s="872"/>
      <c r="J34" s="872"/>
      <c r="K34" s="875" t="s">
        <v>895</v>
      </c>
      <c r="L34" s="923" t="s">
        <v>853</v>
      </c>
      <c r="M34" s="517" t="s">
        <v>854</v>
      </c>
      <c r="N34" s="525"/>
      <c r="O34" s="518"/>
      <c r="P34" s="518"/>
      <c r="Q34" s="518"/>
      <c r="R34" s="518"/>
      <c r="S34" s="518"/>
      <c r="T34" s="525" t="s">
        <v>864</v>
      </c>
      <c r="U34" s="518"/>
      <c r="V34" s="518"/>
      <c r="W34" s="525"/>
      <c r="X34" s="518"/>
      <c r="Y34" s="518"/>
      <c r="Z34" s="862">
        <f>COUNTA(N35:Y35)/COUNTA(N34:Y34)</f>
        <v>0</v>
      </c>
      <c r="AA34" s="968"/>
    </row>
    <row r="35" spans="1:27" ht="57.75" customHeight="1" thickBot="1">
      <c r="A35" s="976"/>
      <c r="B35" s="939"/>
      <c r="C35" s="931"/>
      <c r="D35" s="873"/>
      <c r="E35" s="874"/>
      <c r="F35" s="874"/>
      <c r="G35" s="874"/>
      <c r="H35" s="874"/>
      <c r="I35" s="874"/>
      <c r="J35" s="874"/>
      <c r="K35" s="932"/>
      <c r="L35" s="924"/>
      <c r="M35" s="514" t="s">
        <v>855</v>
      </c>
      <c r="N35" s="523"/>
      <c r="O35" s="523"/>
      <c r="P35" s="523"/>
      <c r="Q35" s="523"/>
      <c r="R35" s="523"/>
      <c r="S35" s="523"/>
      <c r="T35" s="523"/>
      <c r="U35" s="524"/>
      <c r="V35" s="523"/>
      <c r="W35" s="523"/>
      <c r="X35" s="523"/>
      <c r="Y35" s="524"/>
      <c r="Z35" s="933"/>
      <c r="AA35" s="969"/>
    </row>
    <row r="36" spans="1:27" ht="43.5" customHeight="1" thickBot="1">
      <c r="A36" s="921" t="s">
        <v>896</v>
      </c>
      <c r="B36" s="922" t="s">
        <v>897</v>
      </c>
      <c r="C36" s="908" t="s">
        <v>898</v>
      </c>
      <c r="D36" s="901" t="s">
        <v>899</v>
      </c>
      <c r="E36" s="902"/>
      <c r="F36" s="902"/>
      <c r="G36" s="902"/>
      <c r="H36" s="902"/>
      <c r="I36" s="902"/>
      <c r="J36" s="902"/>
      <c r="K36" s="875" t="s">
        <v>900</v>
      </c>
      <c r="L36" s="923" t="s">
        <v>853</v>
      </c>
      <c r="M36" s="517" t="s">
        <v>854</v>
      </c>
      <c r="N36" s="525"/>
      <c r="O36" s="518"/>
      <c r="P36" s="525" t="s">
        <v>864</v>
      </c>
      <c r="Q36" s="525"/>
      <c r="R36" s="525"/>
      <c r="S36" s="518" t="s">
        <v>864</v>
      </c>
      <c r="T36" s="525"/>
      <c r="U36" s="525"/>
      <c r="V36" s="525" t="s">
        <v>864</v>
      </c>
      <c r="W36" s="525"/>
      <c r="X36" s="525"/>
      <c r="Y36" s="518" t="s">
        <v>864</v>
      </c>
      <c r="Z36" s="862">
        <f>COUNTA(N37:Y37)/COUNTA(N36:Y36)</f>
        <v>0</v>
      </c>
      <c r="AA36" s="912">
        <f>AVERAGE(Z36:Z63)</f>
        <v>0</v>
      </c>
    </row>
    <row r="37" spans="1:27" ht="43.5" customHeight="1" thickBot="1">
      <c r="A37" s="921"/>
      <c r="B37" s="922"/>
      <c r="C37" s="870"/>
      <c r="D37" s="903"/>
      <c r="E37" s="904"/>
      <c r="F37" s="904"/>
      <c r="G37" s="904"/>
      <c r="H37" s="904"/>
      <c r="I37" s="904"/>
      <c r="J37" s="904"/>
      <c r="K37" s="876"/>
      <c r="L37" s="924"/>
      <c r="M37" s="514" t="s">
        <v>855</v>
      </c>
      <c r="N37" s="523"/>
      <c r="O37" s="523"/>
      <c r="P37" s="523"/>
      <c r="Q37" s="523"/>
      <c r="R37" s="523"/>
      <c r="S37" s="523"/>
      <c r="T37" s="524"/>
      <c r="U37" s="524"/>
      <c r="V37" s="524"/>
      <c r="W37" s="524"/>
      <c r="X37" s="524"/>
      <c r="Y37" s="524"/>
      <c r="Z37" s="863"/>
      <c r="AA37" s="913"/>
    </row>
    <row r="38" spans="1:27" ht="44.25" customHeight="1" thickBot="1">
      <c r="A38" s="921"/>
      <c r="B38" s="922"/>
      <c r="C38" s="870"/>
      <c r="D38" s="915" t="s">
        <v>901</v>
      </c>
      <c r="E38" s="915"/>
      <c r="F38" s="915"/>
      <c r="G38" s="915"/>
      <c r="H38" s="915"/>
      <c r="I38" s="915"/>
      <c r="J38" s="915"/>
      <c r="K38" s="916" t="s">
        <v>902</v>
      </c>
      <c r="L38" s="918" t="s">
        <v>853</v>
      </c>
      <c r="M38" s="528" t="s">
        <v>854</v>
      </c>
      <c r="N38" s="525" t="s">
        <v>864</v>
      </c>
      <c r="O38" s="518" t="s">
        <v>864</v>
      </c>
      <c r="P38" s="525" t="s">
        <v>864</v>
      </c>
      <c r="Q38" s="525" t="s">
        <v>864</v>
      </c>
      <c r="R38" s="525" t="s">
        <v>864</v>
      </c>
      <c r="S38" s="518" t="s">
        <v>864</v>
      </c>
      <c r="T38" s="525" t="s">
        <v>864</v>
      </c>
      <c r="U38" s="525" t="s">
        <v>864</v>
      </c>
      <c r="V38" s="525" t="s">
        <v>864</v>
      </c>
      <c r="W38" s="525" t="s">
        <v>864</v>
      </c>
      <c r="X38" s="525" t="s">
        <v>864</v>
      </c>
      <c r="Y38" s="518" t="s">
        <v>864</v>
      </c>
      <c r="Z38" s="862">
        <f>COUNTA(N39:Y39)/COUNTA(N38:Y38)</f>
        <v>0</v>
      </c>
      <c r="AA38" s="913"/>
    </row>
    <row r="39" spans="1:27" ht="90" customHeight="1" thickBot="1">
      <c r="A39" s="921"/>
      <c r="B39" s="922"/>
      <c r="C39" s="870"/>
      <c r="D39" s="915"/>
      <c r="E39" s="915"/>
      <c r="F39" s="915"/>
      <c r="G39" s="915"/>
      <c r="H39" s="915"/>
      <c r="I39" s="915"/>
      <c r="J39" s="915"/>
      <c r="K39" s="917"/>
      <c r="L39" s="918"/>
      <c r="M39" s="529" t="s">
        <v>855</v>
      </c>
      <c r="N39" s="523"/>
      <c r="O39" s="523"/>
      <c r="P39" s="523"/>
      <c r="Q39" s="523"/>
      <c r="R39" s="523"/>
      <c r="S39" s="523"/>
      <c r="T39" s="524"/>
      <c r="U39" s="524"/>
      <c r="V39" s="524"/>
      <c r="W39" s="524"/>
      <c r="X39" s="524"/>
      <c r="Y39" s="524"/>
      <c r="Z39" s="863"/>
      <c r="AA39" s="913"/>
    </row>
    <row r="40" spans="1:27" ht="36" customHeight="1" thickBot="1">
      <c r="A40" s="921"/>
      <c r="B40" s="922"/>
      <c r="C40" s="870"/>
      <c r="D40" s="915" t="s">
        <v>903</v>
      </c>
      <c r="E40" s="915"/>
      <c r="F40" s="915"/>
      <c r="G40" s="915"/>
      <c r="H40" s="915"/>
      <c r="I40" s="915"/>
      <c r="J40" s="915"/>
      <c r="K40" s="919" t="s">
        <v>904</v>
      </c>
      <c r="L40" s="920" t="s">
        <v>853</v>
      </c>
      <c r="M40" s="517" t="s">
        <v>854</v>
      </c>
      <c r="N40" s="525"/>
      <c r="O40" s="525"/>
      <c r="P40" s="525"/>
      <c r="Q40" s="525" t="s">
        <v>864</v>
      </c>
      <c r="R40" s="518"/>
      <c r="S40" s="518"/>
      <c r="T40" s="525"/>
      <c r="U40" s="525" t="s">
        <v>864</v>
      </c>
      <c r="V40" s="518"/>
      <c r="W40" s="525"/>
      <c r="X40" s="518"/>
      <c r="Y40" s="525"/>
      <c r="Z40" s="862">
        <f>COUNTA(N41:Y41)/COUNTA(N40:Y40)</f>
        <v>0</v>
      </c>
      <c r="AA40" s="913"/>
    </row>
    <row r="41" spans="1:27" ht="51.75" customHeight="1" thickBot="1">
      <c r="A41" s="921"/>
      <c r="B41" s="922"/>
      <c r="C41" s="870"/>
      <c r="D41" s="915"/>
      <c r="E41" s="915"/>
      <c r="F41" s="915"/>
      <c r="G41" s="915"/>
      <c r="H41" s="915"/>
      <c r="I41" s="915"/>
      <c r="J41" s="915"/>
      <c r="K41" s="919"/>
      <c r="L41" s="920"/>
      <c r="M41" s="514" t="s">
        <v>855</v>
      </c>
      <c r="N41" s="523"/>
      <c r="O41" s="523"/>
      <c r="P41" s="523"/>
      <c r="Q41" s="523"/>
      <c r="R41" s="523"/>
      <c r="S41" s="523"/>
      <c r="T41" s="523"/>
      <c r="U41" s="523"/>
      <c r="V41" s="523"/>
      <c r="W41" s="523"/>
      <c r="X41" s="523"/>
      <c r="Y41" s="524"/>
      <c r="Z41" s="863"/>
      <c r="AA41" s="913"/>
    </row>
    <row r="42" spans="1:27" ht="51.75" customHeight="1" thickBot="1">
      <c r="A42" s="921"/>
      <c r="B42" s="922"/>
      <c r="C42" s="870"/>
      <c r="D42" s="887" t="s">
        <v>905</v>
      </c>
      <c r="E42" s="887"/>
      <c r="F42" s="887"/>
      <c r="G42" s="887"/>
      <c r="H42" s="887"/>
      <c r="I42" s="887"/>
      <c r="J42" s="887"/>
      <c r="K42" s="925" t="s">
        <v>906</v>
      </c>
      <c r="L42" s="927" t="s">
        <v>867</v>
      </c>
      <c r="M42" s="517" t="s">
        <v>854</v>
      </c>
      <c r="N42" s="525"/>
      <c r="O42" s="525"/>
      <c r="P42" s="525"/>
      <c r="Q42" s="525"/>
      <c r="R42" s="518"/>
      <c r="S42" s="518"/>
      <c r="T42" s="525"/>
      <c r="U42" s="525"/>
      <c r="V42" s="518"/>
      <c r="W42" s="525"/>
      <c r="X42" s="518"/>
      <c r="Y42" s="525" t="s">
        <v>864</v>
      </c>
      <c r="Z42" s="862">
        <f>COUNTA(N43:Y43)/COUNTA(N42:Y42)</f>
        <v>0</v>
      </c>
      <c r="AA42" s="913"/>
    </row>
    <row r="43" spans="1:27" ht="51.75" customHeight="1" thickBot="1">
      <c r="A43" s="921"/>
      <c r="B43" s="922"/>
      <c r="C43" s="870"/>
      <c r="D43" s="888"/>
      <c r="E43" s="888"/>
      <c r="F43" s="888"/>
      <c r="G43" s="888"/>
      <c r="H43" s="888"/>
      <c r="I43" s="888"/>
      <c r="J43" s="888"/>
      <c r="K43" s="926"/>
      <c r="L43" s="928"/>
      <c r="M43" s="514" t="s">
        <v>855</v>
      </c>
      <c r="N43" s="523"/>
      <c r="O43" s="523"/>
      <c r="P43" s="523"/>
      <c r="Q43" s="523"/>
      <c r="R43" s="523"/>
      <c r="S43" s="523"/>
      <c r="T43" s="523"/>
      <c r="U43" s="523"/>
      <c r="V43" s="523"/>
      <c r="W43" s="523"/>
      <c r="X43" s="523"/>
      <c r="Y43" s="524"/>
      <c r="Z43" s="863"/>
      <c r="AA43" s="913"/>
    </row>
    <row r="44" spans="1:27" ht="53.25" customHeight="1" thickBot="1">
      <c r="A44" s="921"/>
      <c r="B44" s="922"/>
      <c r="C44" s="870"/>
      <c r="D44" s="901" t="s">
        <v>907</v>
      </c>
      <c r="E44" s="902"/>
      <c r="F44" s="902"/>
      <c r="G44" s="902"/>
      <c r="H44" s="902"/>
      <c r="I44" s="902"/>
      <c r="J44" s="902"/>
      <c r="K44" s="875" t="s">
        <v>908</v>
      </c>
      <c r="L44" s="886" t="s">
        <v>853</v>
      </c>
      <c r="M44" s="517" t="s">
        <v>854</v>
      </c>
      <c r="N44" s="518"/>
      <c r="O44" s="518"/>
      <c r="P44" s="518"/>
      <c r="Q44" s="518"/>
      <c r="R44" s="518"/>
      <c r="S44" s="518"/>
      <c r="T44" s="518"/>
      <c r="U44" s="518" t="s">
        <v>864</v>
      </c>
      <c r="V44" s="518"/>
      <c r="W44" s="518"/>
      <c r="X44" s="518"/>
      <c r="Y44" s="518"/>
      <c r="Z44" s="862">
        <f>COUNTA(N45:Y45)/COUNTA(N44:Y44)</f>
        <v>0</v>
      </c>
      <c r="AA44" s="913"/>
    </row>
    <row r="45" spans="1:27" ht="43.5" customHeight="1" thickBot="1">
      <c r="A45" s="921"/>
      <c r="B45" s="922"/>
      <c r="C45" s="870"/>
      <c r="D45" s="903"/>
      <c r="E45" s="904"/>
      <c r="F45" s="904"/>
      <c r="G45" s="904"/>
      <c r="H45" s="904"/>
      <c r="I45" s="904"/>
      <c r="J45" s="904"/>
      <c r="K45" s="876"/>
      <c r="L45" s="886"/>
      <c r="M45" s="514" t="s">
        <v>855</v>
      </c>
      <c r="N45" s="523"/>
      <c r="O45" s="523"/>
      <c r="P45" s="523"/>
      <c r="Q45" s="523"/>
      <c r="R45" s="523"/>
      <c r="S45" s="523"/>
      <c r="T45" s="523"/>
      <c r="U45" s="524"/>
      <c r="V45" s="523"/>
      <c r="W45" s="523"/>
      <c r="X45" s="523"/>
      <c r="Y45" s="524"/>
      <c r="Z45" s="863"/>
      <c r="AA45" s="913"/>
    </row>
    <row r="46" spans="1:27" ht="58.5" customHeight="1" thickBot="1">
      <c r="A46" s="921"/>
      <c r="B46" s="922"/>
      <c r="C46" s="909" t="s">
        <v>909</v>
      </c>
      <c r="D46" s="871" t="s">
        <v>910</v>
      </c>
      <c r="E46" s="872"/>
      <c r="F46" s="872"/>
      <c r="G46" s="872"/>
      <c r="H46" s="872"/>
      <c r="I46" s="872"/>
      <c r="J46" s="872"/>
      <c r="K46" s="875" t="s">
        <v>911</v>
      </c>
      <c r="L46" s="877" t="s">
        <v>853</v>
      </c>
      <c r="M46" s="517" t="s">
        <v>854</v>
      </c>
      <c r="N46" s="518"/>
      <c r="O46" s="518"/>
      <c r="P46" s="518"/>
      <c r="Q46" s="518"/>
      <c r="R46" s="518"/>
      <c r="S46" s="518" t="s">
        <v>864</v>
      </c>
      <c r="T46" s="518"/>
      <c r="U46" s="518"/>
      <c r="V46" s="518"/>
      <c r="W46" s="518"/>
      <c r="X46" s="518"/>
      <c r="Y46" s="518" t="s">
        <v>864</v>
      </c>
      <c r="Z46" s="862">
        <f>COUNTA(N47:Y47)/COUNTA(N46:Y46)</f>
        <v>0</v>
      </c>
      <c r="AA46" s="913"/>
    </row>
    <row r="47" spans="1:27" ht="58.5" customHeight="1" thickBot="1">
      <c r="A47" s="921"/>
      <c r="B47" s="922"/>
      <c r="C47" s="910"/>
      <c r="D47" s="873"/>
      <c r="E47" s="874"/>
      <c r="F47" s="874"/>
      <c r="G47" s="874"/>
      <c r="H47" s="874"/>
      <c r="I47" s="874"/>
      <c r="J47" s="874"/>
      <c r="K47" s="876"/>
      <c r="L47" s="878"/>
      <c r="M47" s="514" t="s">
        <v>855</v>
      </c>
      <c r="N47" s="523"/>
      <c r="O47" s="523"/>
      <c r="P47" s="523"/>
      <c r="Q47" s="523"/>
      <c r="R47" s="523"/>
      <c r="S47" s="523"/>
      <c r="T47" s="524"/>
      <c r="U47" s="524"/>
      <c r="V47" s="524"/>
      <c r="W47" s="524"/>
      <c r="X47" s="524"/>
      <c r="Y47" s="524"/>
      <c r="Z47" s="863"/>
      <c r="AA47" s="913"/>
    </row>
    <row r="48" spans="1:27" ht="58.5" customHeight="1" thickBot="1">
      <c r="A48" s="921"/>
      <c r="B48" s="922"/>
      <c r="C48" s="910"/>
      <c r="D48" s="871" t="s">
        <v>912</v>
      </c>
      <c r="E48" s="872"/>
      <c r="F48" s="872"/>
      <c r="G48" s="872"/>
      <c r="H48" s="872"/>
      <c r="I48" s="872"/>
      <c r="J48" s="872"/>
      <c r="K48" s="875" t="s">
        <v>913</v>
      </c>
      <c r="L48" s="877" t="s">
        <v>853</v>
      </c>
      <c r="M48" s="517" t="s">
        <v>854</v>
      </c>
      <c r="N48" s="518"/>
      <c r="O48" s="518"/>
      <c r="P48" s="518" t="s">
        <v>864</v>
      </c>
      <c r="Q48" s="518"/>
      <c r="R48" s="518"/>
      <c r="S48" s="518" t="s">
        <v>864</v>
      </c>
      <c r="T48" s="518"/>
      <c r="U48" s="518"/>
      <c r="V48" s="518" t="s">
        <v>864</v>
      </c>
      <c r="W48" s="518"/>
      <c r="X48" s="518"/>
      <c r="Y48" s="518" t="s">
        <v>864</v>
      </c>
      <c r="Z48" s="862">
        <f>COUNTA(N49:Y49)/COUNTA(N48:Y48)</f>
        <v>0</v>
      </c>
      <c r="AA48" s="913"/>
    </row>
    <row r="49" spans="1:27" ht="75" customHeight="1" thickBot="1">
      <c r="A49" s="921"/>
      <c r="B49" s="922"/>
      <c r="C49" s="911"/>
      <c r="D49" s="873"/>
      <c r="E49" s="874"/>
      <c r="F49" s="874"/>
      <c r="G49" s="874"/>
      <c r="H49" s="874"/>
      <c r="I49" s="874"/>
      <c r="J49" s="874"/>
      <c r="K49" s="876"/>
      <c r="L49" s="878"/>
      <c r="M49" s="514" t="s">
        <v>855</v>
      </c>
      <c r="N49" s="515"/>
      <c r="O49" s="515"/>
      <c r="P49" s="515"/>
      <c r="Q49" s="515"/>
      <c r="R49" s="515"/>
      <c r="S49" s="515"/>
      <c r="T49" s="521"/>
      <c r="U49" s="521"/>
      <c r="V49" s="521"/>
      <c r="W49" s="521"/>
      <c r="X49" s="521"/>
      <c r="Y49" s="521"/>
      <c r="Z49" s="863"/>
      <c r="AA49" s="913"/>
    </row>
    <row r="50" spans="1:27" ht="67.5" customHeight="1" thickBot="1">
      <c r="A50" s="921"/>
      <c r="B50" s="922"/>
      <c r="C50" s="908" t="s">
        <v>914</v>
      </c>
      <c r="D50" s="871" t="s">
        <v>915</v>
      </c>
      <c r="E50" s="872"/>
      <c r="F50" s="872"/>
      <c r="G50" s="872"/>
      <c r="H50" s="872"/>
      <c r="I50" s="872"/>
      <c r="J50" s="872"/>
      <c r="K50" s="890" t="s">
        <v>916</v>
      </c>
      <c r="L50" s="877" t="s">
        <v>853</v>
      </c>
      <c r="M50" s="517" t="s">
        <v>854</v>
      </c>
      <c r="N50" s="518"/>
      <c r="O50" s="518"/>
      <c r="P50" s="518"/>
      <c r="Q50" s="518"/>
      <c r="R50" s="518" t="s">
        <v>864</v>
      </c>
      <c r="S50" s="518"/>
      <c r="T50" s="530"/>
      <c r="U50" s="530"/>
      <c r="V50" s="530"/>
      <c r="W50" s="530"/>
      <c r="X50" s="530"/>
      <c r="Y50" s="530"/>
      <c r="Z50" s="862">
        <f>COUNTA(N51:Y51)/COUNTA(N50:Y50)</f>
        <v>0</v>
      </c>
      <c r="AA50" s="913"/>
    </row>
    <row r="51" spans="1:27" ht="67.5" customHeight="1" thickBot="1">
      <c r="A51" s="921"/>
      <c r="B51" s="922"/>
      <c r="C51" s="870"/>
      <c r="D51" s="873"/>
      <c r="E51" s="874"/>
      <c r="F51" s="874"/>
      <c r="G51" s="874"/>
      <c r="H51" s="874"/>
      <c r="I51" s="874"/>
      <c r="J51" s="874"/>
      <c r="K51" s="876"/>
      <c r="L51" s="878"/>
      <c r="M51" s="514" t="s">
        <v>855</v>
      </c>
      <c r="N51" s="515"/>
      <c r="O51" s="515"/>
      <c r="P51" s="515"/>
      <c r="Q51" s="515"/>
      <c r="R51" s="515"/>
      <c r="S51" s="515"/>
      <c r="T51" s="521"/>
      <c r="U51" s="521"/>
      <c r="V51" s="521"/>
      <c r="W51" s="521"/>
      <c r="X51" s="521"/>
      <c r="Y51" s="521"/>
      <c r="Z51" s="863"/>
      <c r="AA51" s="913"/>
    </row>
    <row r="52" spans="1:27" ht="43.5" customHeight="1" thickBot="1">
      <c r="A52" s="921"/>
      <c r="B52" s="922"/>
      <c r="C52" s="895" t="s">
        <v>917</v>
      </c>
      <c r="D52" s="871" t="s">
        <v>918</v>
      </c>
      <c r="E52" s="872"/>
      <c r="F52" s="872"/>
      <c r="G52" s="872"/>
      <c r="H52" s="872"/>
      <c r="I52" s="872"/>
      <c r="J52" s="872"/>
      <c r="K52" s="898" t="s">
        <v>919</v>
      </c>
      <c r="L52" s="891" t="s">
        <v>853</v>
      </c>
      <c r="M52" s="517" t="s">
        <v>854</v>
      </c>
      <c r="N52" s="518"/>
      <c r="O52" s="518"/>
      <c r="P52" s="518" t="s">
        <v>864</v>
      </c>
      <c r="Q52" s="518"/>
      <c r="R52" s="518"/>
      <c r="S52" s="518" t="s">
        <v>864</v>
      </c>
      <c r="T52" s="530"/>
      <c r="U52" s="518"/>
      <c r="V52" s="530" t="s">
        <v>864</v>
      </c>
      <c r="W52" s="518"/>
      <c r="X52" s="518"/>
      <c r="Y52" s="518" t="s">
        <v>864</v>
      </c>
      <c r="Z52" s="862">
        <f>COUNTA(N53:Y53)/COUNTA(N52:Y52)</f>
        <v>0</v>
      </c>
      <c r="AA52" s="913"/>
    </row>
    <row r="53" spans="1:27" ht="43.5" customHeight="1" thickBot="1">
      <c r="A53" s="921"/>
      <c r="B53" s="922"/>
      <c r="C53" s="896"/>
      <c r="D53" s="873"/>
      <c r="E53" s="874"/>
      <c r="F53" s="874"/>
      <c r="G53" s="874"/>
      <c r="H53" s="874"/>
      <c r="I53" s="874"/>
      <c r="J53" s="874"/>
      <c r="K53" s="899"/>
      <c r="L53" s="900"/>
      <c r="M53" s="514" t="s">
        <v>855</v>
      </c>
      <c r="N53" s="515"/>
      <c r="O53" s="515"/>
      <c r="P53" s="515"/>
      <c r="Q53" s="515"/>
      <c r="R53" s="515"/>
      <c r="S53" s="515"/>
      <c r="T53" s="521"/>
      <c r="U53" s="521"/>
      <c r="V53" s="521"/>
      <c r="W53" s="521"/>
      <c r="X53" s="521"/>
      <c r="Y53" s="521"/>
      <c r="Z53" s="863"/>
      <c r="AA53" s="913"/>
    </row>
    <row r="54" spans="1:27" ht="43.5" customHeight="1" thickBot="1">
      <c r="A54" s="921"/>
      <c r="B54" s="922"/>
      <c r="C54" s="896"/>
      <c r="D54" s="901" t="s">
        <v>920</v>
      </c>
      <c r="E54" s="902"/>
      <c r="F54" s="902"/>
      <c r="G54" s="902"/>
      <c r="H54" s="902"/>
      <c r="I54" s="902"/>
      <c r="J54" s="902"/>
      <c r="K54" s="875" t="s">
        <v>921</v>
      </c>
      <c r="L54" s="891" t="s">
        <v>853</v>
      </c>
      <c r="M54" s="517" t="s">
        <v>854</v>
      </c>
      <c r="N54" s="518"/>
      <c r="O54" s="518"/>
      <c r="P54" s="518" t="s">
        <v>864</v>
      </c>
      <c r="Q54" s="518"/>
      <c r="R54" s="518"/>
      <c r="S54" s="531" t="s">
        <v>864</v>
      </c>
      <c r="T54" s="518"/>
      <c r="U54" s="518"/>
      <c r="V54" s="518" t="s">
        <v>864</v>
      </c>
      <c r="W54" s="518"/>
      <c r="X54" s="518"/>
      <c r="Y54" s="531" t="s">
        <v>864</v>
      </c>
      <c r="Z54" s="862">
        <f>COUNTA(N55:Y55)/COUNTA(N54:Y54)</f>
        <v>0</v>
      </c>
      <c r="AA54" s="913"/>
    </row>
    <row r="55" spans="1:27" ht="43.5" customHeight="1" thickBot="1">
      <c r="A55" s="921"/>
      <c r="B55" s="922"/>
      <c r="C55" s="896"/>
      <c r="D55" s="903"/>
      <c r="E55" s="904"/>
      <c r="F55" s="904"/>
      <c r="G55" s="904"/>
      <c r="H55" s="904"/>
      <c r="I55" s="904"/>
      <c r="J55" s="904"/>
      <c r="K55" s="876"/>
      <c r="L55" s="900"/>
      <c r="M55" s="514" t="s">
        <v>855</v>
      </c>
      <c r="N55" s="523"/>
      <c r="O55" s="523"/>
      <c r="P55" s="523"/>
      <c r="Q55" s="523"/>
      <c r="R55" s="523"/>
      <c r="S55" s="523"/>
      <c r="T55" s="523"/>
      <c r="U55" s="523"/>
      <c r="V55" s="523"/>
      <c r="W55" s="523"/>
      <c r="X55" s="523"/>
      <c r="Y55" s="523"/>
      <c r="Z55" s="863"/>
      <c r="AA55" s="913"/>
    </row>
    <row r="56" spans="1:27" ht="43.5" customHeight="1" thickBot="1">
      <c r="A56" s="921"/>
      <c r="B56" s="922"/>
      <c r="C56" s="896"/>
      <c r="D56" s="905" t="s">
        <v>922</v>
      </c>
      <c r="E56" s="906"/>
      <c r="F56" s="906"/>
      <c r="G56" s="906"/>
      <c r="H56" s="906"/>
      <c r="I56" s="906"/>
      <c r="J56" s="906"/>
      <c r="K56" s="875" t="s">
        <v>923</v>
      </c>
      <c r="L56" s="891" t="s">
        <v>853</v>
      </c>
      <c r="M56" s="517" t="s">
        <v>854</v>
      </c>
      <c r="N56" s="518"/>
      <c r="O56" s="518"/>
      <c r="P56" s="518"/>
      <c r="Q56" s="518"/>
      <c r="R56" s="518"/>
      <c r="T56" s="518" t="s">
        <v>864</v>
      </c>
      <c r="U56" s="518"/>
      <c r="V56" s="530"/>
      <c r="W56" s="518"/>
      <c r="X56" s="518"/>
      <c r="Y56" s="518" t="s">
        <v>864</v>
      </c>
      <c r="Z56" s="862">
        <f>COUNTA(N57:Y57)/COUNTA(N56:Y56)</f>
        <v>0</v>
      </c>
      <c r="AA56" s="913"/>
    </row>
    <row r="57" spans="1:27" ht="43.5" customHeight="1" thickBot="1">
      <c r="A57" s="921"/>
      <c r="B57" s="922"/>
      <c r="C57" s="896"/>
      <c r="D57" s="907"/>
      <c r="E57" s="893"/>
      <c r="F57" s="893"/>
      <c r="G57" s="893"/>
      <c r="H57" s="893"/>
      <c r="I57" s="893"/>
      <c r="J57" s="893"/>
      <c r="K57" s="890"/>
      <c r="L57" s="892"/>
      <c r="M57" s="514" t="s">
        <v>855</v>
      </c>
      <c r="N57" s="515"/>
      <c r="O57" s="515"/>
      <c r="P57" s="515"/>
      <c r="Q57" s="515"/>
      <c r="R57" s="515"/>
      <c r="S57" s="515"/>
      <c r="T57" s="521"/>
      <c r="U57" s="521"/>
      <c r="V57" s="521"/>
      <c r="W57" s="521"/>
      <c r="X57" s="521"/>
      <c r="Y57" s="521"/>
      <c r="Z57" s="863"/>
      <c r="AA57" s="913"/>
    </row>
    <row r="58" spans="1:27" ht="43.5" customHeight="1" thickBot="1">
      <c r="A58" s="921"/>
      <c r="B58" s="922"/>
      <c r="C58" s="896"/>
      <c r="D58" s="884" t="s">
        <v>924</v>
      </c>
      <c r="E58" s="884"/>
      <c r="F58" s="884"/>
      <c r="G58" s="884"/>
      <c r="H58" s="884"/>
      <c r="I58" s="884"/>
      <c r="J58" s="884"/>
      <c r="K58" s="885" t="s">
        <v>925</v>
      </c>
      <c r="L58" s="886" t="s">
        <v>853</v>
      </c>
      <c r="M58" s="517" t="s">
        <v>854</v>
      </c>
      <c r="N58" s="518"/>
      <c r="O58" s="518"/>
      <c r="P58" s="518"/>
      <c r="Q58" s="518"/>
      <c r="R58" s="518" t="s">
        <v>854</v>
      </c>
      <c r="S58" s="518"/>
      <c r="T58" s="518"/>
      <c r="U58" s="518"/>
      <c r="V58" s="530"/>
      <c r="W58" s="518"/>
      <c r="X58" s="518"/>
      <c r="Y58" s="518"/>
      <c r="Z58" s="862">
        <f>COUNTA(N59:Y59)/COUNTA(N58:Y58)</f>
        <v>0</v>
      </c>
      <c r="AA58" s="913"/>
    </row>
    <row r="59" spans="1:27" ht="43.5" customHeight="1" thickBot="1">
      <c r="A59" s="921"/>
      <c r="B59" s="922"/>
      <c r="C59" s="896"/>
      <c r="D59" s="893"/>
      <c r="E59" s="893"/>
      <c r="F59" s="893"/>
      <c r="G59" s="893"/>
      <c r="H59" s="893"/>
      <c r="I59" s="893"/>
      <c r="J59" s="893"/>
      <c r="K59" s="894"/>
      <c r="L59" s="886"/>
      <c r="M59" s="532" t="s">
        <v>855</v>
      </c>
      <c r="N59" s="515"/>
      <c r="O59" s="515"/>
      <c r="P59" s="515"/>
      <c r="Q59" s="515"/>
      <c r="R59" s="515"/>
      <c r="S59" s="515"/>
      <c r="T59" s="521"/>
      <c r="U59" s="521"/>
      <c r="V59" s="521"/>
      <c r="W59" s="521"/>
      <c r="X59" s="521"/>
      <c r="Y59" s="521"/>
      <c r="Z59" s="863"/>
      <c r="AA59" s="913"/>
    </row>
    <row r="60" spans="1:27" ht="43.5" customHeight="1" thickBot="1">
      <c r="A60" s="921"/>
      <c r="B60" s="922"/>
      <c r="C60" s="896"/>
      <c r="D60" s="884" t="s">
        <v>926</v>
      </c>
      <c r="E60" s="884"/>
      <c r="F60" s="884"/>
      <c r="G60" s="884"/>
      <c r="H60" s="884"/>
      <c r="I60" s="884"/>
      <c r="J60" s="884"/>
      <c r="K60" s="885" t="s">
        <v>927</v>
      </c>
      <c r="L60" s="886" t="s">
        <v>853</v>
      </c>
      <c r="M60" s="533" t="s">
        <v>854</v>
      </c>
      <c r="N60" s="518"/>
      <c r="O60" s="518"/>
      <c r="P60" s="518"/>
      <c r="Q60" s="518"/>
      <c r="R60" s="518"/>
      <c r="S60" s="518"/>
      <c r="T60" s="518"/>
      <c r="U60" s="518"/>
      <c r="V60" s="530"/>
      <c r="W60" s="518" t="s">
        <v>854</v>
      </c>
      <c r="X60" s="518"/>
      <c r="Y60" s="518"/>
      <c r="Z60" s="862">
        <f>COUNTA(N61:Y61)/COUNTA(N60:Y60)</f>
        <v>0</v>
      </c>
      <c r="AA60" s="913"/>
    </row>
    <row r="61" spans="1:27" ht="43.5" customHeight="1" thickBot="1">
      <c r="A61" s="921"/>
      <c r="B61" s="922"/>
      <c r="C61" s="896"/>
      <c r="D61" s="884"/>
      <c r="E61" s="884"/>
      <c r="F61" s="884"/>
      <c r="G61" s="884"/>
      <c r="H61" s="884"/>
      <c r="I61" s="884"/>
      <c r="J61" s="884"/>
      <c r="K61" s="885"/>
      <c r="L61" s="886"/>
      <c r="M61" s="534" t="s">
        <v>855</v>
      </c>
      <c r="N61" s="515"/>
      <c r="O61" s="515"/>
      <c r="P61" s="515"/>
      <c r="Q61" s="515"/>
      <c r="R61" s="515"/>
      <c r="S61" s="515"/>
      <c r="T61" s="521"/>
      <c r="U61" s="521"/>
      <c r="V61" s="521"/>
      <c r="W61" s="521"/>
      <c r="X61" s="521"/>
      <c r="Y61" s="521"/>
      <c r="Z61" s="863"/>
      <c r="AA61" s="913"/>
    </row>
    <row r="62" spans="1:27" ht="43.5" customHeight="1" thickBot="1">
      <c r="A62" s="921"/>
      <c r="B62" s="922"/>
      <c r="C62" s="896"/>
      <c r="D62" s="887" t="s">
        <v>928</v>
      </c>
      <c r="E62" s="887"/>
      <c r="F62" s="887"/>
      <c r="G62" s="887"/>
      <c r="H62" s="887"/>
      <c r="I62" s="887"/>
      <c r="J62" s="887"/>
      <c r="K62" s="889" t="s">
        <v>929</v>
      </c>
      <c r="L62" s="886" t="s">
        <v>853</v>
      </c>
      <c r="M62" s="517" t="s">
        <v>854</v>
      </c>
      <c r="N62" s="518"/>
      <c r="O62" s="518"/>
      <c r="P62" s="518"/>
      <c r="Q62" s="518"/>
      <c r="R62" s="518"/>
      <c r="S62" s="518" t="s">
        <v>854</v>
      </c>
      <c r="T62" s="518"/>
      <c r="U62" s="518"/>
      <c r="V62" s="518"/>
      <c r="W62" s="518"/>
      <c r="X62" s="518"/>
      <c r="Y62" s="518"/>
      <c r="Z62" s="862">
        <f>COUNTA(N63:Y63)/COUNTA(N62:Y62)</f>
        <v>0</v>
      </c>
      <c r="AA62" s="913"/>
    </row>
    <row r="63" spans="1:27" ht="43.5" customHeight="1" thickBot="1">
      <c r="A63" s="921"/>
      <c r="B63" s="922"/>
      <c r="C63" s="897"/>
      <c r="D63" s="888"/>
      <c r="E63" s="888"/>
      <c r="F63" s="888"/>
      <c r="G63" s="888"/>
      <c r="H63" s="888"/>
      <c r="I63" s="888"/>
      <c r="J63" s="888"/>
      <c r="K63" s="828"/>
      <c r="L63" s="886"/>
      <c r="M63" s="514" t="s">
        <v>855</v>
      </c>
      <c r="N63" s="523"/>
      <c r="O63" s="523"/>
      <c r="P63" s="523"/>
      <c r="Q63" s="523"/>
      <c r="R63" s="523"/>
      <c r="S63" s="523"/>
      <c r="T63" s="523"/>
      <c r="U63" s="523"/>
      <c r="V63" s="523"/>
      <c r="W63" s="523"/>
      <c r="X63" s="523"/>
      <c r="Y63" s="523"/>
      <c r="Z63" s="863"/>
      <c r="AA63" s="914"/>
    </row>
    <row r="64" spans="1:27" ht="43.5" customHeight="1" thickBot="1">
      <c r="A64" s="881" t="s">
        <v>930</v>
      </c>
      <c r="B64" s="882" t="s">
        <v>931</v>
      </c>
      <c r="C64" s="883" t="s">
        <v>932</v>
      </c>
      <c r="D64" s="871" t="s">
        <v>933</v>
      </c>
      <c r="E64" s="872"/>
      <c r="F64" s="872"/>
      <c r="G64" s="872"/>
      <c r="H64" s="872"/>
      <c r="I64" s="872"/>
      <c r="J64" s="872"/>
      <c r="K64" s="875" t="s">
        <v>934</v>
      </c>
      <c r="L64" s="877" t="s">
        <v>853</v>
      </c>
      <c r="M64" s="511" t="s">
        <v>854</v>
      </c>
      <c r="N64" s="522"/>
      <c r="O64" s="522"/>
      <c r="P64" s="512" t="s">
        <v>854</v>
      </c>
      <c r="Q64" s="522"/>
      <c r="R64" s="522"/>
      <c r="S64" s="512" t="s">
        <v>854</v>
      </c>
      <c r="T64" s="522"/>
      <c r="U64" s="522"/>
      <c r="V64" s="512" t="s">
        <v>854</v>
      </c>
      <c r="W64" s="522"/>
      <c r="X64" s="522"/>
      <c r="Y64" s="512" t="s">
        <v>854</v>
      </c>
      <c r="Z64" s="879">
        <f>COUNTA(N65:Y65)/COUNTA(N64:Y64)</f>
        <v>0</v>
      </c>
      <c r="AA64" s="880">
        <f>AVERAGE(Z64:Z69)</f>
        <v>0</v>
      </c>
    </row>
    <row r="65" spans="1:27" ht="43.5" customHeight="1" thickBot="1">
      <c r="A65" s="867"/>
      <c r="B65" s="867"/>
      <c r="C65" s="870"/>
      <c r="D65" s="873"/>
      <c r="E65" s="874"/>
      <c r="F65" s="874"/>
      <c r="G65" s="874"/>
      <c r="H65" s="874"/>
      <c r="I65" s="874"/>
      <c r="J65" s="874"/>
      <c r="K65" s="876"/>
      <c r="L65" s="878"/>
      <c r="M65" s="514" t="s">
        <v>855</v>
      </c>
      <c r="N65" s="523"/>
      <c r="O65" s="523"/>
      <c r="P65" s="523"/>
      <c r="Q65" s="523"/>
      <c r="R65" s="523"/>
      <c r="S65" s="523"/>
      <c r="T65" s="523"/>
      <c r="U65" s="523"/>
      <c r="V65" s="523"/>
      <c r="W65" s="523"/>
      <c r="X65" s="523"/>
      <c r="Y65" s="523"/>
      <c r="Z65" s="863"/>
      <c r="AA65" s="865"/>
    </row>
    <row r="66" spans="1:27" ht="43.5" customHeight="1" thickBot="1">
      <c r="A66" s="867"/>
      <c r="B66" s="867"/>
      <c r="C66" s="870"/>
      <c r="D66" s="871" t="s">
        <v>935</v>
      </c>
      <c r="E66" s="872"/>
      <c r="F66" s="872"/>
      <c r="G66" s="872"/>
      <c r="H66" s="872"/>
      <c r="I66" s="872"/>
      <c r="J66" s="872"/>
      <c r="K66" s="875" t="s">
        <v>936</v>
      </c>
      <c r="L66" s="877" t="s">
        <v>853</v>
      </c>
      <c r="M66" s="517" t="s">
        <v>854</v>
      </c>
      <c r="N66" s="525"/>
      <c r="O66" s="525"/>
      <c r="P66" s="525"/>
      <c r="Q66" s="525"/>
      <c r="R66" s="525"/>
      <c r="S66" s="525"/>
      <c r="T66" s="525"/>
      <c r="U66" s="525"/>
      <c r="V66" s="525" t="s">
        <v>854</v>
      </c>
      <c r="W66" s="525"/>
      <c r="X66" s="518"/>
      <c r="Y66" s="518"/>
      <c r="Z66" s="862">
        <f>COUNTA(N67:Y67)/COUNTA(N66:Y66)</f>
        <v>0</v>
      </c>
      <c r="AA66" s="865"/>
    </row>
    <row r="67" spans="1:27" ht="43.5" customHeight="1" thickBot="1">
      <c r="A67" s="867"/>
      <c r="B67" s="867"/>
      <c r="C67" s="870"/>
      <c r="D67" s="873"/>
      <c r="E67" s="874"/>
      <c r="F67" s="874"/>
      <c r="G67" s="874"/>
      <c r="H67" s="874"/>
      <c r="I67" s="874"/>
      <c r="J67" s="874"/>
      <c r="K67" s="876"/>
      <c r="L67" s="878"/>
      <c r="M67" s="514" t="s">
        <v>855</v>
      </c>
      <c r="N67" s="523"/>
      <c r="O67" s="523"/>
      <c r="P67" s="523"/>
      <c r="Q67" s="523"/>
      <c r="R67" s="523"/>
      <c r="S67" s="523"/>
      <c r="T67" s="523"/>
      <c r="U67" s="523"/>
      <c r="V67" s="523"/>
      <c r="W67" s="523"/>
      <c r="X67" s="523"/>
      <c r="Y67" s="523"/>
      <c r="Z67" s="863"/>
      <c r="AA67" s="865"/>
    </row>
    <row r="68" spans="1:27" ht="43.5" customHeight="1" thickBot="1">
      <c r="A68" s="867"/>
      <c r="B68" s="867"/>
      <c r="C68" s="870"/>
      <c r="D68" s="871" t="s">
        <v>937</v>
      </c>
      <c r="E68" s="872"/>
      <c r="F68" s="872"/>
      <c r="G68" s="872"/>
      <c r="H68" s="872"/>
      <c r="I68" s="872"/>
      <c r="J68" s="872"/>
      <c r="K68" s="875" t="s">
        <v>938</v>
      </c>
      <c r="L68" s="877" t="s">
        <v>853</v>
      </c>
      <c r="M68" s="517" t="s">
        <v>854</v>
      </c>
      <c r="N68" s="525"/>
      <c r="O68" s="525"/>
      <c r="P68" s="525"/>
      <c r="Q68" s="525"/>
      <c r="R68" s="525"/>
      <c r="S68" s="518"/>
      <c r="T68" s="525"/>
      <c r="U68" s="525"/>
      <c r="V68" s="525"/>
      <c r="W68" s="525"/>
      <c r="X68" s="525"/>
      <c r="Y68" s="518" t="s">
        <v>854</v>
      </c>
      <c r="Z68" s="862">
        <f>COUNTA(N69:Y69)/COUNTA(N68:Y68)</f>
        <v>0</v>
      </c>
      <c r="AA68" s="865"/>
    </row>
    <row r="69" spans="1:27" ht="43.5" customHeight="1" thickBot="1">
      <c r="A69" s="867"/>
      <c r="B69" s="867"/>
      <c r="C69" s="870"/>
      <c r="D69" s="873"/>
      <c r="E69" s="874"/>
      <c r="F69" s="874"/>
      <c r="G69" s="874"/>
      <c r="H69" s="874"/>
      <c r="I69" s="874"/>
      <c r="J69" s="874"/>
      <c r="K69" s="876"/>
      <c r="L69" s="878"/>
      <c r="M69" s="514" t="s">
        <v>855</v>
      </c>
      <c r="N69" s="523"/>
      <c r="O69" s="523"/>
      <c r="P69" s="523"/>
      <c r="Q69" s="523"/>
      <c r="R69" s="523"/>
      <c r="S69" s="523"/>
      <c r="T69" s="523"/>
      <c r="U69" s="523"/>
      <c r="V69" s="523"/>
      <c r="W69" s="523"/>
      <c r="X69" s="523"/>
      <c r="Y69" s="523"/>
      <c r="Z69" s="863"/>
      <c r="AA69" s="865"/>
    </row>
    <row r="70" spans="1:27" ht="54" customHeight="1" thickBot="1">
      <c r="A70" s="866" t="s">
        <v>939</v>
      </c>
      <c r="B70" s="868" t="s">
        <v>940</v>
      </c>
      <c r="C70" s="869" t="s">
        <v>941</v>
      </c>
      <c r="D70" s="871" t="s">
        <v>942</v>
      </c>
      <c r="E70" s="872"/>
      <c r="F70" s="872"/>
      <c r="G70" s="872"/>
      <c r="H70" s="872"/>
      <c r="I70" s="872"/>
      <c r="J70" s="872"/>
      <c r="K70" s="875" t="s">
        <v>943</v>
      </c>
      <c r="L70" s="877" t="s">
        <v>853</v>
      </c>
      <c r="M70" s="517" t="s">
        <v>854</v>
      </c>
      <c r="N70" s="525"/>
      <c r="O70" s="518"/>
      <c r="P70" s="518"/>
      <c r="Q70" s="518"/>
      <c r="R70" s="525"/>
      <c r="S70" s="525"/>
      <c r="T70" s="525"/>
      <c r="U70" s="525"/>
      <c r="V70" s="525"/>
      <c r="W70" s="525"/>
      <c r="X70" s="525"/>
      <c r="Y70" s="525" t="s">
        <v>854</v>
      </c>
      <c r="Z70" s="862">
        <f>COUNTA(N71:Y71)/COUNTA(N70:Y70)</f>
        <v>0</v>
      </c>
      <c r="AA70" s="864">
        <f>AVERAGE(Z70:Z71)</f>
        <v>0</v>
      </c>
    </row>
    <row r="71" spans="1:27" ht="66" customHeight="1" thickBot="1">
      <c r="A71" s="867"/>
      <c r="B71" s="867"/>
      <c r="C71" s="870"/>
      <c r="D71" s="873"/>
      <c r="E71" s="874"/>
      <c r="F71" s="874"/>
      <c r="G71" s="874"/>
      <c r="H71" s="874"/>
      <c r="I71" s="874"/>
      <c r="J71" s="874"/>
      <c r="K71" s="876"/>
      <c r="L71" s="878"/>
      <c r="M71" s="514" t="s">
        <v>855</v>
      </c>
      <c r="N71" s="523"/>
      <c r="O71" s="523"/>
      <c r="P71" s="523"/>
      <c r="Q71" s="523"/>
      <c r="R71" s="523"/>
      <c r="S71" s="523"/>
      <c r="T71" s="523"/>
      <c r="U71" s="523"/>
      <c r="V71" s="523"/>
      <c r="W71" s="523"/>
      <c r="X71" s="523"/>
      <c r="Y71" s="523"/>
      <c r="Z71" s="863"/>
      <c r="AA71" s="865"/>
    </row>
    <row r="72" spans="1:27" ht="19.5" customHeight="1">
      <c r="A72" s="535"/>
      <c r="B72" s="536"/>
      <c r="C72" s="537"/>
      <c r="D72" s="526"/>
      <c r="E72" s="526"/>
      <c r="F72" s="526"/>
      <c r="G72" s="526"/>
      <c r="H72" s="526"/>
      <c r="I72" s="526"/>
      <c r="J72" s="526"/>
      <c r="K72" s="538"/>
      <c r="L72" s="538"/>
      <c r="M72" s="539"/>
      <c r="N72" s="539"/>
      <c r="O72" s="539"/>
      <c r="P72" s="539"/>
      <c r="Q72" s="539"/>
      <c r="R72" s="539"/>
      <c r="S72" s="539"/>
      <c r="T72" s="539"/>
      <c r="U72" s="539"/>
      <c r="V72" s="539"/>
      <c r="W72" s="539"/>
      <c r="X72" s="539"/>
      <c r="Y72" s="539"/>
      <c r="Z72" s="540"/>
      <c r="AA72" s="540"/>
    </row>
    <row r="73" spans="1:27" ht="27.75" customHeight="1">
      <c r="A73" s="536"/>
      <c r="B73" s="537"/>
      <c r="C73" s="538"/>
      <c r="D73" s="526"/>
      <c r="E73" s="526"/>
      <c r="F73" s="526"/>
      <c r="G73" s="526"/>
      <c r="H73" s="526"/>
      <c r="I73" s="526"/>
      <c r="J73" s="541" t="s">
        <v>944</v>
      </c>
      <c r="K73" s="542" t="s">
        <v>945</v>
      </c>
      <c r="L73" s="543"/>
      <c r="M73" s="544" t="s">
        <v>946</v>
      </c>
      <c r="N73" s="855" t="s">
        <v>727</v>
      </c>
      <c r="O73" s="856"/>
      <c r="P73" s="857"/>
      <c r="Q73" s="855" t="s">
        <v>728</v>
      </c>
      <c r="R73" s="856"/>
      <c r="S73" s="857"/>
      <c r="T73" s="855" t="s">
        <v>729</v>
      </c>
      <c r="U73" s="856"/>
      <c r="V73" s="857"/>
      <c r="W73" s="855" t="s">
        <v>730</v>
      </c>
      <c r="X73" s="856"/>
      <c r="Y73" s="858"/>
    </row>
    <row r="74" spans="1:27" ht="42.75" customHeight="1">
      <c r="A74" s="847" t="s">
        <v>947</v>
      </c>
      <c r="B74" s="848"/>
      <c r="C74" s="848"/>
      <c r="D74" s="848"/>
      <c r="E74" s="848"/>
      <c r="F74" s="848"/>
      <c r="G74" s="848"/>
      <c r="H74" s="848"/>
      <c r="I74" s="849"/>
      <c r="J74" s="545" t="s">
        <v>948</v>
      </c>
      <c r="K74" s="490"/>
      <c r="L74" s="543"/>
      <c r="M74" s="546" t="s">
        <v>949</v>
      </c>
      <c r="N74" s="859">
        <f>COUNTIF(N6:P71,"P")</f>
        <v>22</v>
      </c>
      <c r="O74" s="828"/>
      <c r="P74" s="829"/>
      <c r="Q74" s="859">
        <f>COUNTIF(Q6:S71,"P")</f>
        <v>23</v>
      </c>
      <c r="R74" s="828"/>
      <c r="S74" s="829"/>
      <c r="T74" s="859">
        <f>COUNTIF(T6:V71,"P")</f>
        <v>22</v>
      </c>
      <c r="U74" s="828"/>
      <c r="V74" s="829"/>
      <c r="W74" s="859">
        <f>COUNTIF(W6:Y71,"P")</f>
        <v>25</v>
      </c>
      <c r="X74" s="828"/>
      <c r="Y74" s="829"/>
    </row>
    <row r="75" spans="1:27" ht="42.75" customHeight="1">
      <c r="A75" s="847" t="s">
        <v>950</v>
      </c>
      <c r="B75" s="848"/>
      <c r="C75" s="848"/>
      <c r="D75" s="848"/>
      <c r="E75" s="848"/>
      <c r="F75" s="848"/>
      <c r="G75" s="848"/>
      <c r="H75" s="848"/>
      <c r="I75" s="849"/>
      <c r="J75" s="545" t="s">
        <v>951</v>
      </c>
      <c r="K75" s="490"/>
      <c r="L75" s="543"/>
      <c r="M75" s="546" t="s">
        <v>952</v>
      </c>
      <c r="N75" s="859">
        <f>COUNTIF(N6:P71,"E")</f>
        <v>0</v>
      </c>
      <c r="O75" s="860"/>
      <c r="P75" s="861"/>
      <c r="Q75" s="859">
        <f>COUNTIF(Q6:S71,"E")</f>
        <v>0</v>
      </c>
      <c r="R75" s="860"/>
      <c r="S75" s="861"/>
      <c r="T75" s="859">
        <f>COUNTIF(T6:V71,"E")</f>
        <v>0</v>
      </c>
      <c r="U75" s="860"/>
      <c r="V75" s="861"/>
      <c r="W75" s="859">
        <f>COUNTIF(W12:Y71,"E")</f>
        <v>0</v>
      </c>
      <c r="X75" s="860"/>
      <c r="Y75" s="861"/>
      <c r="Z75" s="540"/>
      <c r="AA75" s="540"/>
    </row>
    <row r="76" spans="1:27" ht="42.75" customHeight="1">
      <c r="A76" s="847" t="s">
        <v>953</v>
      </c>
      <c r="B76" s="848"/>
      <c r="C76" s="848"/>
      <c r="D76" s="848"/>
      <c r="E76" s="848"/>
      <c r="F76" s="848"/>
      <c r="G76" s="848"/>
      <c r="H76" s="848"/>
      <c r="I76" s="849"/>
      <c r="J76" s="545" t="s">
        <v>954</v>
      </c>
      <c r="K76" s="490"/>
      <c r="L76" s="543"/>
      <c r="M76" s="546" t="s">
        <v>955</v>
      </c>
      <c r="N76" s="850">
        <f>N75/N74</f>
        <v>0</v>
      </c>
      <c r="O76" s="851"/>
      <c r="P76" s="852"/>
      <c r="Q76" s="850">
        <f>Q75/Q74</f>
        <v>0</v>
      </c>
      <c r="R76" s="851"/>
      <c r="S76" s="852"/>
      <c r="T76" s="850">
        <f>T75/T74</f>
        <v>0</v>
      </c>
      <c r="U76" s="851"/>
      <c r="V76" s="852"/>
      <c r="W76" s="850">
        <f>W75/W74</f>
        <v>0</v>
      </c>
      <c r="X76" s="851"/>
      <c r="Y76" s="852"/>
      <c r="Z76" s="540"/>
      <c r="AA76" s="540"/>
    </row>
    <row r="77" spans="1:27" ht="21.75" customHeight="1">
      <c r="C77" s="506"/>
      <c r="D77" s="505"/>
      <c r="E77" s="505"/>
      <c r="F77" s="505"/>
      <c r="G77" s="505"/>
      <c r="H77" s="505"/>
      <c r="I77" s="505"/>
      <c r="J77" s="505"/>
      <c r="K77" s="506"/>
      <c r="L77" s="506"/>
      <c r="M77" s="506"/>
      <c r="N77" s="547"/>
      <c r="O77" s="547"/>
      <c r="P77" s="547"/>
      <c r="Q77" s="547"/>
      <c r="R77" s="547"/>
      <c r="S77" s="547"/>
      <c r="T77" s="547"/>
      <c r="U77" s="547"/>
      <c r="V77" s="547"/>
      <c r="W77" s="547"/>
      <c r="X77" s="547"/>
      <c r="Y77" s="547"/>
    </row>
    <row r="78" spans="1:27" ht="9.75" customHeight="1" thickBot="1">
      <c r="C78" s="548"/>
      <c r="D78" s="549"/>
      <c r="E78" s="549"/>
      <c r="F78" s="549"/>
      <c r="G78" s="549"/>
      <c r="H78" s="549"/>
      <c r="I78" s="549"/>
      <c r="J78" s="549"/>
      <c r="K78" s="548"/>
      <c r="L78" s="548"/>
      <c r="M78" s="548"/>
      <c r="N78" s="548"/>
      <c r="O78" s="548"/>
      <c r="P78" s="548"/>
      <c r="Q78" s="548"/>
      <c r="R78" s="548"/>
      <c r="S78" s="548"/>
      <c r="T78" s="548"/>
      <c r="U78" s="548"/>
      <c r="V78" s="548"/>
      <c r="W78" s="548"/>
      <c r="X78" s="548"/>
      <c r="Y78" s="548"/>
    </row>
    <row r="79" spans="1:27" ht="32.25" customHeight="1" thickBot="1">
      <c r="C79" s="853" t="s">
        <v>956</v>
      </c>
      <c r="D79" s="854"/>
      <c r="E79" s="854"/>
      <c r="F79" s="854"/>
      <c r="G79" s="854"/>
      <c r="H79" s="854"/>
      <c r="I79" s="854"/>
      <c r="J79" s="854"/>
      <c r="K79" s="854"/>
      <c r="L79" s="550" t="s">
        <v>957</v>
      </c>
      <c r="M79" s="551" t="s">
        <v>946</v>
      </c>
      <c r="N79" s="855" t="s">
        <v>727</v>
      </c>
      <c r="O79" s="856"/>
      <c r="P79" s="857"/>
      <c r="Q79" s="855" t="s">
        <v>728</v>
      </c>
      <c r="R79" s="856"/>
      <c r="S79" s="857"/>
      <c r="T79" s="855" t="s">
        <v>729</v>
      </c>
      <c r="U79" s="856"/>
      <c r="V79" s="857"/>
      <c r="W79" s="855" t="s">
        <v>730</v>
      </c>
      <c r="X79" s="856"/>
      <c r="Y79" s="858"/>
    </row>
    <row r="80" spans="1:27" ht="39" customHeight="1">
      <c r="C80" s="843" t="s">
        <v>958</v>
      </c>
      <c r="D80" s="844"/>
      <c r="E80" s="844"/>
      <c r="F80" s="844"/>
      <c r="G80" s="844"/>
      <c r="H80" s="844"/>
      <c r="I80" s="835" t="s">
        <v>959</v>
      </c>
      <c r="J80" s="836"/>
      <c r="K80" s="837"/>
      <c r="L80" s="845">
        <v>0.95</v>
      </c>
      <c r="M80" s="552" t="s">
        <v>650</v>
      </c>
      <c r="N80" s="840">
        <f>N75</f>
        <v>0</v>
      </c>
      <c r="O80" s="814"/>
      <c r="P80" s="841"/>
      <c r="Q80" s="830">
        <f>Q75</f>
        <v>0</v>
      </c>
      <c r="R80" s="814"/>
      <c r="S80" s="841"/>
      <c r="T80" s="830">
        <f>T75</f>
        <v>0</v>
      </c>
      <c r="U80" s="814"/>
      <c r="V80" s="841"/>
      <c r="W80" s="830">
        <f>W75</f>
        <v>0</v>
      </c>
      <c r="X80" s="814"/>
      <c r="Y80" s="815"/>
    </row>
    <row r="81" spans="3:25" ht="48.75" customHeight="1">
      <c r="C81" s="831" t="s">
        <v>960</v>
      </c>
      <c r="D81" s="832"/>
      <c r="E81" s="832"/>
      <c r="F81" s="832"/>
      <c r="G81" s="832"/>
      <c r="H81" s="832"/>
      <c r="I81" s="835" t="s">
        <v>961</v>
      </c>
      <c r="J81" s="836"/>
      <c r="K81" s="837"/>
      <c r="L81" s="846"/>
      <c r="M81" s="552" t="s">
        <v>962</v>
      </c>
      <c r="N81" s="840">
        <f>N74</f>
        <v>22</v>
      </c>
      <c r="O81" s="814"/>
      <c r="P81" s="841"/>
      <c r="Q81" s="830">
        <f>Q74</f>
        <v>23</v>
      </c>
      <c r="R81" s="814"/>
      <c r="S81" s="841"/>
      <c r="T81" s="830">
        <f>T74</f>
        <v>22</v>
      </c>
      <c r="U81" s="814"/>
      <c r="V81" s="841"/>
      <c r="W81" s="830">
        <f>W74</f>
        <v>25</v>
      </c>
      <c r="X81" s="814"/>
      <c r="Y81" s="815"/>
    </row>
    <row r="82" spans="3:25" ht="42" customHeight="1" thickBot="1">
      <c r="C82" s="833"/>
      <c r="D82" s="834"/>
      <c r="E82" s="834"/>
      <c r="F82" s="834"/>
      <c r="G82" s="834"/>
      <c r="H82" s="834"/>
      <c r="I82" s="838"/>
      <c r="J82" s="838"/>
      <c r="K82" s="839"/>
      <c r="L82" s="846"/>
      <c r="M82" s="554" t="s">
        <v>963</v>
      </c>
      <c r="N82" s="842">
        <f>+N80/N81</f>
        <v>0</v>
      </c>
      <c r="O82" s="814"/>
      <c r="P82" s="841"/>
      <c r="Q82" s="813">
        <f>+Q80/Q81</f>
        <v>0</v>
      </c>
      <c r="R82" s="814"/>
      <c r="S82" s="841"/>
      <c r="T82" s="813">
        <f>+T80/T81</f>
        <v>0</v>
      </c>
      <c r="U82" s="814"/>
      <c r="V82" s="841"/>
      <c r="W82" s="813">
        <f>+W80/W81</f>
        <v>0</v>
      </c>
      <c r="X82" s="814"/>
      <c r="Y82" s="815"/>
    </row>
    <row r="83" spans="3:25" ht="54" customHeight="1">
      <c r="C83" s="816"/>
      <c r="D83" s="817"/>
      <c r="E83" s="817"/>
      <c r="F83" s="817"/>
      <c r="G83" s="817"/>
      <c r="H83" s="817"/>
      <c r="I83" s="817"/>
      <c r="J83" s="817"/>
      <c r="K83" s="817"/>
      <c r="L83" s="818"/>
      <c r="M83" s="555" t="s">
        <v>964</v>
      </c>
      <c r="N83" s="822">
        <f>+N82</f>
        <v>0</v>
      </c>
      <c r="O83" s="823"/>
      <c r="P83" s="824"/>
      <c r="Q83" s="825">
        <f>+(N83+Q82)/2</f>
        <v>0</v>
      </c>
      <c r="R83" s="823"/>
      <c r="S83" s="824"/>
      <c r="T83" s="825">
        <f>+(Q83*2+T82)/3</f>
        <v>0</v>
      </c>
      <c r="U83" s="823"/>
      <c r="V83" s="824"/>
      <c r="W83" s="825">
        <f>+(T83*3+W82)/4</f>
        <v>0</v>
      </c>
      <c r="X83" s="823"/>
      <c r="Y83" s="826"/>
    </row>
    <row r="84" spans="3:25" ht="333" customHeight="1" thickBot="1">
      <c r="C84" s="819"/>
      <c r="D84" s="820"/>
      <c r="E84" s="820"/>
      <c r="F84" s="820"/>
      <c r="G84" s="820"/>
      <c r="H84" s="820"/>
      <c r="I84" s="820"/>
      <c r="J84" s="820"/>
      <c r="K84" s="820"/>
      <c r="L84" s="821"/>
      <c r="M84" s="556" t="s">
        <v>706</v>
      </c>
      <c r="N84" s="827"/>
      <c r="O84" s="828"/>
      <c r="P84" s="828"/>
      <c r="Q84" s="827"/>
      <c r="R84" s="828"/>
      <c r="S84" s="828"/>
      <c r="T84" s="827"/>
      <c r="U84" s="828"/>
      <c r="V84" s="828"/>
      <c r="W84" s="827"/>
      <c r="X84" s="828"/>
      <c r="Y84" s="829"/>
    </row>
    <row r="85" spans="3:25" ht="8.25" customHeight="1">
      <c r="C85" s="553"/>
      <c r="D85" s="557"/>
      <c r="E85" s="557"/>
      <c r="F85" s="557"/>
      <c r="G85" s="557"/>
      <c r="H85" s="557"/>
      <c r="I85" s="557"/>
      <c r="J85" s="557"/>
      <c r="K85" s="553"/>
      <c r="L85" s="553"/>
    </row>
    <row r="86" spans="3:25" ht="14.25" customHeight="1"/>
    <row r="87" spans="3:25" ht="14.25" customHeight="1"/>
    <row r="88" spans="3:25" ht="14.25" customHeight="1"/>
    <row r="89" spans="3:25" ht="14.25" customHeight="1"/>
    <row r="90" spans="3:25" ht="14.25" customHeight="1"/>
    <row r="91" spans="3:25" ht="14.25" customHeight="1"/>
    <row r="92" spans="3:25" ht="14.25" customHeight="1"/>
    <row r="93" spans="3:25" ht="14.25" customHeight="1"/>
    <row r="94" spans="3:25" ht="14.25" customHeight="1"/>
    <row r="95" spans="3:25" ht="14.25" customHeight="1"/>
    <row r="96" spans="3:25"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sheetData>
  <mergeCells count="220">
    <mergeCell ref="A3:AA3"/>
    <mergeCell ref="A4:A5"/>
    <mergeCell ref="B4:B5"/>
    <mergeCell ref="C4:C5"/>
    <mergeCell ref="D4:J5"/>
    <mergeCell ref="K4:K5"/>
    <mergeCell ref="L4:L5"/>
    <mergeCell ref="M4:M5"/>
    <mergeCell ref="N4:Y4"/>
    <mergeCell ref="AA4:AA5"/>
    <mergeCell ref="A6:A35"/>
    <mergeCell ref="B6:B21"/>
    <mergeCell ref="C6:C15"/>
    <mergeCell ref="D6:J7"/>
    <mergeCell ref="K6:K7"/>
    <mergeCell ref="L6:L7"/>
    <mergeCell ref="D12:J13"/>
    <mergeCell ref="K12:K13"/>
    <mergeCell ref="L12:L13"/>
    <mergeCell ref="D18:J19"/>
    <mergeCell ref="C16:C21"/>
    <mergeCell ref="D16:J17"/>
    <mergeCell ref="K16:K17"/>
    <mergeCell ref="L16:L17"/>
    <mergeCell ref="Z16:Z17"/>
    <mergeCell ref="Z6:Z7"/>
    <mergeCell ref="AA6:AA35"/>
    <mergeCell ref="D8:J9"/>
    <mergeCell ref="K8:K9"/>
    <mergeCell ref="L8:L9"/>
    <mergeCell ref="Z8:Z9"/>
    <mergeCell ref="D10:J11"/>
    <mergeCell ref="K10:K11"/>
    <mergeCell ref="L10:L11"/>
    <mergeCell ref="Z10:Z11"/>
    <mergeCell ref="K18:K19"/>
    <mergeCell ref="L18:L19"/>
    <mergeCell ref="Z18:Z19"/>
    <mergeCell ref="D20:J21"/>
    <mergeCell ref="K20:K21"/>
    <mergeCell ref="L20:L21"/>
    <mergeCell ref="Z20:Z21"/>
    <mergeCell ref="Z12:Z13"/>
    <mergeCell ref="D14:J15"/>
    <mergeCell ref="K14:K15"/>
    <mergeCell ref="L14:L15"/>
    <mergeCell ref="Z14:Z15"/>
    <mergeCell ref="Z24:Z25"/>
    <mergeCell ref="C26:C27"/>
    <mergeCell ref="D26:J27"/>
    <mergeCell ref="K26:K27"/>
    <mergeCell ref="L26:L27"/>
    <mergeCell ref="Z26:Z27"/>
    <mergeCell ref="B22:B35"/>
    <mergeCell ref="C22:C23"/>
    <mergeCell ref="D22:J23"/>
    <mergeCell ref="K22:K23"/>
    <mergeCell ref="L22:L23"/>
    <mergeCell ref="Z22:Z23"/>
    <mergeCell ref="C24:C25"/>
    <mergeCell ref="D24:J25"/>
    <mergeCell ref="K24:K25"/>
    <mergeCell ref="L24:L25"/>
    <mergeCell ref="C28:C29"/>
    <mergeCell ref="D28:J29"/>
    <mergeCell ref="K28:K29"/>
    <mergeCell ref="L28:L29"/>
    <mergeCell ref="Z28:Z29"/>
    <mergeCell ref="C30:C31"/>
    <mergeCell ref="D30:J31"/>
    <mergeCell ref="K30:K31"/>
    <mergeCell ref="L30:L31"/>
    <mergeCell ref="Z30:Z31"/>
    <mergeCell ref="C32:C33"/>
    <mergeCell ref="D32:J33"/>
    <mergeCell ref="K32:K33"/>
    <mergeCell ref="L32:L33"/>
    <mergeCell ref="Z32:Z33"/>
    <mergeCell ref="C34:C35"/>
    <mergeCell ref="D34:J35"/>
    <mergeCell ref="K34:K35"/>
    <mergeCell ref="L34:L35"/>
    <mergeCell ref="Z34:Z35"/>
    <mergeCell ref="Z36:Z37"/>
    <mergeCell ref="AA36:AA63"/>
    <mergeCell ref="D38:J39"/>
    <mergeCell ref="K38:K39"/>
    <mergeCell ref="L38:L39"/>
    <mergeCell ref="Z38:Z39"/>
    <mergeCell ref="D40:J41"/>
    <mergeCell ref="K40:K41"/>
    <mergeCell ref="L40:L41"/>
    <mergeCell ref="Z40:Z41"/>
    <mergeCell ref="D36:J37"/>
    <mergeCell ref="K36:K37"/>
    <mergeCell ref="L36:L37"/>
    <mergeCell ref="D42:J43"/>
    <mergeCell ref="K42:K43"/>
    <mergeCell ref="L42:L43"/>
    <mergeCell ref="D48:J49"/>
    <mergeCell ref="C50:C51"/>
    <mergeCell ref="D50:J51"/>
    <mergeCell ref="K50:K51"/>
    <mergeCell ref="L50:L51"/>
    <mergeCell ref="Z50:Z51"/>
    <mergeCell ref="Z42:Z43"/>
    <mergeCell ref="D44:J45"/>
    <mergeCell ref="K44:K45"/>
    <mergeCell ref="L44:L45"/>
    <mergeCell ref="Z44:Z45"/>
    <mergeCell ref="C46:C49"/>
    <mergeCell ref="D46:J47"/>
    <mergeCell ref="K46:K47"/>
    <mergeCell ref="L46:L47"/>
    <mergeCell ref="Z46:Z47"/>
    <mergeCell ref="C36:C45"/>
    <mergeCell ref="Z52:Z53"/>
    <mergeCell ref="D54:J55"/>
    <mergeCell ref="K54:K55"/>
    <mergeCell ref="L54:L55"/>
    <mergeCell ref="Z54:Z55"/>
    <mergeCell ref="D56:J57"/>
    <mergeCell ref="K48:K49"/>
    <mergeCell ref="L48:L49"/>
    <mergeCell ref="Z48:Z49"/>
    <mergeCell ref="Z60:Z61"/>
    <mergeCell ref="D62:J63"/>
    <mergeCell ref="K62:K63"/>
    <mergeCell ref="L62:L63"/>
    <mergeCell ref="Z62:Z63"/>
    <mergeCell ref="K56:K57"/>
    <mergeCell ref="L56:L57"/>
    <mergeCell ref="Z56:Z57"/>
    <mergeCell ref="D58:J59"/>
    <mergeCell ref="K58:K59"/>
    <mergeCell ref="L58:L59"/>
    <mergeCell ref="Z58:Z59"/>
    <mergeCell ref="A64:A69"/>
    <mergeCell ref="B64:B69"/>
    <mergeCell ref="C64:C69"/>
    <mergeCell ref="D64:J65"/>
    <mergeCell ref="K64:K65"/>
    <mergeCell ref="L64:L65"/>
    <mergeCell ref="D60:J61"/>
    <mergeCell ref="K60:K61"/>
    <mergeCell ref="L60:L61"/>
    <mergeCell ref="C52:C63"/>
    <mergeCell ref="D52:J53"/>
    <mergeCell ref="K52:K53"/>
    <mergeCell ref="L52:L53"/>
    <mergeCell ref="A36:A63"/>
    <mergeCell ref="B36:B63"/>
    <mergeCell ref="Z64:Z65"/>
    <mergeCell ref="AA64:AA69"/>
    <mergeCell ref="D66:J67"/>
    <mergeCell ref="K66:K67"/>
    <mergeCell ref="L66:L67"/>
    <mergeCell ref="Z66:Z67"/>
    <mergeCell ref="D68:J69"/>
    <mergeCell ref="K68:K69"/>
    <mergeCell ref="L68:L69"/>
    <mergeCell ref="Z68:Z69"/>
    <mergeCell ref="Z70:Z71"/>
    <mergeCell ref="AA70:AA71"/>
    <mergeCell ref="N73:P73"/>
    <mergeCell ref="Q73:S73"/>
    <mergeCell ref="T73:V73"/>
    <mergeCell ref="W73:Y73"/>
    <mergeCell ref="A70:A71"/>
    <mergeCell ref="B70:B71"/>
    <mergeCell ref="C70:C71"/>
    <mergeCell ref="D70:J71"/>
    <mergeCell ref="K70:K71"/>
    <mergeCell ref="L70:L71"/>
    <mergeCell ref="A74:I74"/>
    <mergeCell ref="N74:P74"/>
    <mergeCell ref="Q74:S74"/>
    <mergeCell ref="T74:V74"/>
    <mergeCell ref="W74:Y74"/>
    <mergeCell ref="A75:I75"/>
    <mergeCell ref="N75:P75"/>
    <mergeCell ref="Q75:S75"/>
    <mergeCell ref="T75:V75"/>
    <mergeCell ref="W75:Y75"/>
    <mergeCell ref="A76:I76"/>
    <mergeCell ref="N76:P76"/>
    <mergeCell ref="Q76:S76"/>
    <mergeCell ref="T76:V76"/>
    <mergeCell ref="W76:Y76"/>
    <mergeCell ref="C79:K79"/>
    <mergeCell ref="N79:P79"/>
    <mergeCell ref="Q79:S79"/>
    <mergeCell ref="T79:V79"/>
    <mergeCell ref="W79:Y79"/>
    <mergeCell ref="W80:Y80"/>
    <mergeCell ref="C81:H82"/>
    <mergeCell ref="I81:K82"/>
    <mergeCell ref="N81:P81"/>
    <mergeCell ref="Q81:S81"/>
    <mergeCell ref="T81:V81"/>
    <mergeCell ref="W81:Y81"/>
    <mergeCell ref="N82:P82"/>
    <mergeCell ref="Q82:S82"/>
    <mergeCell ref="T82:V82"/>
    <mergeCell ref="C80:H80"/>
    <mergeCell ref="I80:K80"/>
    <mergeCell ref="L80:L82"/>
    <mergeCell ref="N80:P80"/>
    <mergeCell ref="Q80:S80"/>
    <mergeCell ref="T80:V80"/>
    <mergeCell ref="W82:Y82"/>
    <mergeCell ref="C83:L84"/>
    <mergeCell ref="N83:P83"/>
    <mergeCell ref="Q83:S83"/>
    <mergeCell ref="T83:V83"/>
    <mergeCell ref="W83:Y83"/>
    <mergeCell ref="N84:P84"/>
    <mergeCell ref="Q84:S84"/>
    <mergeCell ref="T84:V84"/>
    <mergeCell ref="W84:Y84"/>
  </mergeCells>
  <conditionalFormatting sqref="M6:Y55 M56:R56 T56:Y56 M57:Y71">
    <cfRule type="cellIs" dxfId="4" priority="1" operator="equal">
      <formula>"E"</formula>
    </cfRule>
    <cfRule type="cellIs" dxfId="3" priority="2" operator="equal">
      <formula>"P"</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E5439-D26C-4936-834E-1B5AC89B970A}">
  <dimension ref="A1:AA70"/>
  <sheetViews>
    <sheetView workbookViewId="0">
      <selection activeCell="Z4" sqref="Z4"/>
    </sheetView>
  </sheetViews>
  <sheetFormatPr defaultColWidth="10" defaultRowHeight="15"/>
  <cols>
    <col min="2" max="2" width="18.5703125" customWidth="1"/>
    <col min="3" max="3" width="46.140625" customWidth="1"/>
    <col min="6" max="6" width="14.42578125" customWidth="1"/>
    <col min="7" max="7" width="11.42578125" customWidth="1"/>
    <col min="20" max="24" width="0" hidden="1" customWidth="1"/>
  </cols>
  <sheetData>
    <row r="1" spans="1:27" s="203" customFormat="1" ht="27" customHeight="1">
      <c r="A1" s="1024" t="s">
        <v>716</v>
      </c>
      <c r="B1" s="1089"/>
      <c r="C1" s="1089"/>
      <c r="D1" s="1089"/>
      <c r="E1" s="1089"/>
      <c r="F1" s="1089"/>
      <c r="G1" s="1089"/>
      <c r="H1" s="1089"/>
      <c r="I1" s="1089"/>
      <c r="J1" s="1089"/>
      <c r="K1" s="1089"/>
      <c r="L1" s="1089"/>
      <c r="M1" s="1089"/>
      <c r="N1" s="1089"/>
      <c r="O1" s="1089"/>
      <c r="P1" s="1089"/>
      <c r="Q1" s="1089"/>
      <c r="R1" s="1089"/>
      <c r="S1" s="1089"/>
      <c r="T1" s="1089"/>
      <c r="U1" s="1089"/>
      <c r="V1" s="1090"/>
      <c r="W1" s="1053" t="s">
        <v>965</v>
      </c>
      <c r="X1" s="1091"/>
      <c r="Y1" s="201"/>
      <c r="Z1" s="202"/>
      <c r="AA1" s="202"/>
    </row>
    <row r="2" spans="1:27" s="203" customFormat="1" ht="26.25" customHeight="1">
      <c r="A2" s="1024" t="s">
        <v>966</v>
      </c>
      <c r="B2" s="1089"/>
      <c r="C2" s="1089"/>
      <c r="D2" s="1089"/>
      <c r="E2" s="1089"/>
      <c r="F2" s="1089"/>
      <c r="G2" s="1089"/>
      <c r="H2" s="1089"/>
      <c r="I2" s="1089"/>
      <c r="J2" s="1089"/>
      <c r="K2" s="1089"/>
      <c r="L2" s="1089"/>
      <c r="M2" s="1089"/>
      <c r="N2" s="1089"/>
      <c r="O2" s="1089"/>
      <c r="P2" s="1089"/>
      <c r="Q2" s="1089"/>
      <c r="R2" s="1089"/>
      <c r="S2" s="1089"/>
      <c r="T2" s="1089"/>
      <c r="U2" s="1089"/>
      <c r="V2" s="1090"/>
      <c r="W2" s="1054" t="s">
        <v>967</v>
      </c>
      <c r="X2" s="1091"/>
      <c r="Y2" s="201"/>
      <c r="Z2" s="202"/>
      <c r="AA2" s="202"/>
    </row>
    <row r="3" spans="1:27" s="203" customFormat="1" ht="27.75" customHeight="1" thickBot="1">
      <c r="A3" s="1092"/>
      <c r="B3" s="1092"/>
      <c r="C3" s="1092"/>
      <c r="D3" s="1092"/>
      <c r="E3" s="1092"/>
      <c r="F3" s="1092"/>
      <c r="G3" s="1092"/>
      <c r="H3" s="1092"/>
      <c r="I3" s="1092"/>
      <c r="J3" s="1092"/>
      <c r="K3" s="1092"/>
      <c r="L3" s="1092"/>
      <c r="M3" s="1092"/>
      <c r="N3" s="1092"/>
      <c r="O3" s="1092"/>
      <c r="P3" s="1092"/>
      <c r="Q3" s="1092"/>
      <c r="R3" s="1092"/>
      <c r="S3" s="1092"/>
      <c r="T3" s="1092"/>
      <c r="U3" s="1092"/>
      <c r="V3" s="1093"/>
      <c r="W3" s="1055" t="s">
        <v>968</v>
      </c>
      <c r="X3" s="1094"/>
      <c r="Y3" s="201"/>
      <c r="Z3" s="202"/>
      <c r="AA3" s="202"/>
    </row>
    <row r="4" spans="1:27" s="203" customFormat="1" ht="18" customHeight="1" thickBot="1">
      <c r="A4" s="1056" t="s">
        <v>969</v>
      </c>
      <c r="B4" s="1057"/>
      <c r="C4" s="1057"/>
      <c r="D4" s="1057"/>
      <c r="E4" s="1057"/>
      <c r="F4" s="1057"/>
      <c r="G4" s="1057"/>
      <c r="H4" s="1058" t="s">
        <v>718</v>
      </c>
      <c r="I4" s="1058"/>
      <c r="J4" s="1058"/>
      <c r="K4" s="1058"/>
      <c r="L4" s="1058"/>
      <c r="M4" s="1058"/>
      <c r="N4" s="1058"/>
      <c r="O4" s="1058"/>
      <c r="P4" s="1058"/>
      <c r="Q4" s="1058"/>
      <c r="R4" s="1058"/>
      <c r="S4" s="1058"/>
      <c r="T4" s="1058"/>
      <c r="U4" s="1058"/>
      <c r="V4" s="1059"/>
      <c r="W4" s="1060" t="s">
        <v>789</v>
      </c>
      <c r="X4" s="1061" t="s">
        <v>790</v>
      </c>
      <c r="Y4" s="201"/>
      <c r="Z4" s="202"/>
      <c r="AA4" s="202"/>
    </row>
    <row r="5" spans="1:27" s="203" customFormat="1" ht="27.75" customHeight="1" thickBot="1">
      <c r="A5" s="204" t="s">
        <v>663</v>
      </c>
      <c r="B5" s="205" t="s">
        <v>724</v>
      </c>
      <c r="C5" s="206" t="s">
        <v>970</v>
      </c>
      <c r="D5" s="206" t="s">
        <v>666</v>
      </c>
      <c r="E5" s="206" t="s">
        <v>971</v>
      </c>
      <c r="F5" s="205" t="s">
        <v>723</v>
      </c>
      <c r="G5" s="205" t="s">
        <v>671</v>
      </c>
      <c r="H5" s="206" t="s">
        <v>672</v>
      </c>
      <c r="I5" s="206" t="s">
        <v>673</v>
      </c>
      <c r="J5" s="206" t="s">
        <v>674</v>
      </c>
      <c r="K5" s="206" t="s">
        <v>675</v>
      </c>
      <c r="L5" s="206" t="s">
        <v>676</v>
      </c>
      <c r="M5" s="206" t="s">
        <v>677</v>
      </c>
      <c r="N5" s="206" t="s">
        <v>678</v>
      </c>
      <c r="O5" s="206" t="s">
        <v>679</v>
      </c>
      <c r="P5" s="206" t="s">
        <v>680</v>
      </c>
      <c r="Q5" s="206" t="s">
        <v>681</v>
      </c>
      <c r="R5" s="206" t="s">
        <v>682</v>
      </c>
      <c r="S5" s="206" t="s">
        <v>683</v>
      </c>
      <c r="T5" s="206"/>
      <c r="U5" s="206"/>
      <c r="V5" s="207"/>
      <c r="W5" s="1095"/>
      <c r="X5" s="1096"/>
      <c r="Y5" s="201"/>
      <c r="Z5" s="202"/>
      <c r="AA5" s="202"/>
    </row>
    <row r="6" spans="1:27" s="203" customFormat="1" ht="45.6" customHeight="1">
      <c r="A6" s="1033">
        <v>1</v>
      </c>
      <c r="B6" s="1050" t="s">
        <v>972</v>
      </c>
      <c r="C6" s="1052" t="s">
        <v>973</v>
      </c>
      <c r="D6" s="1039" t="s">
        <v>474</v>
      </c>
      <c r="E6" s="1039" t="s">
        <v>974</v>
      </c>
      <c r="F6" s="1031" t="s">
        <v>732</v>
      </c>
      <c r="G6" s="208" t="s">
        <v>690</v>
      </c>
      <c r="H6" s="209">
        <v>1</v>
      </c>
      <c r="I6" s="210"/>
      <c r="J6" s="210"/>
      <c r="K6" s="210"/>
      <c r="L6" s="210"/>
      <c r="M6" s="210"/>
      <c r="N6" s="210"/>
      <c r="O6" s="210"/>
      <c r="P6" s="210"/>
      <c r="Q6" s="210"/>
      <c r="R6" s="210"/>
      <c r="S6" s="210"/>
      <c r="T6" s="200"/>
      <c r="U6" s="200"/>
      <c r="V6" s="200"/>
      <c r="W6" s="211"/>
      <c r="X6" s="212"/>
      <c r="Y6" s="201"/>
      <c r="Z6" s="202"/>
      <c r="AA6" s="202"/>
    </row>
    <row r="7" spans="1:27" s="203" customFormat="1" ht="59.25" customHeight="1" thickBot="1">
      <c r="A7" s="1034"/>
      <c r="B7" s="1051"/>
      <c r="C7" s="1052"/>
      <c r="D7" s="1039"/>
      <c r="E7" s="1039"/>
      <c r="F7" s="1032"/>
      <c r="G7" s="213"/>
      <c r="H7" s="214"/>
      <c r="I7" s="210"/>
      <c r="J7" s="210"/>
      <c r="K7" s="210"/>
      <c r="L7" s="210"/>
      <c r="M7" s="210"/>
      <c r="N7" s="210"/>
      <c r="O7" s="210"/>
      <c r="P7" s="210"/>
      <c r="Q7" s="210"/>
      <c r="R7" s="210"/>
      <c r="S7" s="210"/>
      <c r="T7" s="200"/>
      <c r="U7" s="200"/>
      <c r="V7" s="200"/>
      <c r="W7" s="211"/>
      <c r="X7" s="212"/>
      <c r="Y7" s="201"/>
      <c r="Z7" s="202"/>
      <c r="AA7" s="202"/>
    </row>
    <row r="8" spans="1:27" s="203" customFormat="1" ht="44.25" customHeight="1">
      <c r="A8" s="1033">
        <v>2</v>
      </c>
      <c r="B8" s="1048" t="s">
        <v>975</v>
      </c>
      <c r="C8" s="1047" t="s">
        <v>976</v>
      </c>
      <c r="D8" s="1039" t="s">
        <v>474</v>
      </c>
      <c r="E8" s="1039" t="s">
        <v>974</v>
      </c>
      <c r="F8" s="1031" t="s">
        <v>977</v>
      </c>
      <c r="G8" s="215" t="s">
        <v>690</v>
      </c>
      <c r="H8" s="216"/>
      <c r="I8" s="216">
        <v>1</v>
      </c>
      <c r="J8" s="216"/>
      <c r="K8" s="217"/>
      <c r="L8" s="216"/>
      <c r="M8" s="216"/>
      <c r="N8" s="218"/>
      <c r="O8" s="216">
        <v>1</v>
      </c>
      <c r="P8" s="216"/>
      <c r="Q8" s="216"/>
      <c r="R8" s="219"/>
      <c r="S8" s="209"/>
      <c r="T8" s="1042">
        <f>COUNTIF(H8:S8,1)</f>
        <v>2</v>
      </c>
      <c r="U8" s="1043">
        <f>COUNTIF(H9:S9,2)</f>
        <v>0</v>
      </c>
      <c r="V8" s="1043">
        <f>COUNTIF(H9:S9,3)</f>
        <v>0</v>
      </c>
      <c r="W8" s="1044">
        <f>IF(T8=0,"N/A",U8/T8)</f>
        <v>0</v>
      </c>
      <c r="X8" s="1045">
        <f>IF(T8=0,"N/A",V8/T8)</f>
        <v>0</v>
      </c>
      <c r="Y8" s="201"/>
      <c r="Z8" s="202"/>
      <c r="AA8" s="202"/>
    </row>
    <row r="9" spans="1:27" s="203" customFormat="1" ht="39" customHeight="1" thickBot="1">
      <c r="A9" s="1034"/>
      <c r="B9" s="1097"/>
      <c r="C9" s="1098"/>
      <c r="D9" s="1039"/>
      <c r="E9" s="1039"/>
      <c r="F9" s="1032"/>
      <c r="G9" s="215" t="s">
        <v>703</v>
      </c>
      <c r="H9" s="216"/>
      <c r="I9" s="216"/>
      <c r="J9" s="216"/>
      <c r="K9" s="217"/>
      <c r="L9" s="216"/>
      <c r="M9" s="216"/>
      <c r="N9" s="217"/>
      <c r="O9" s="216"/>
      <c r="P9" s="216"/>
      <c r="Q9" s="216"/>
      <c r="R9" s="219"/>
      <c r="S9" s="209"/>
      <c r="T9" s="1099"/>
      <c r="U9" s="1100"/>
      <c r="V9" s="1100"/>
      <c r="W9" s="1101"/>
      <c r="X9" s="1102"/>
      <c r="Y9" s="201"/>
      <c r="Z9" s="202"/>
      <c r="AA9" s="202"/>
    </row>
    <row r="10" spans="1:27" s="203" customFormat="1" ht="35.25" customHeight="1">
      <c r="A10" s="1033">
        <v>3</v>
      </c>
      <c r="B10" s="1048" t="s">
        <v>978</v>
      </c>
      <c r="C10" s="1047" t="s">
        <v>979</v>
      </c>
      <c r="D10" s="1039" t="s">
        <v>474</v>
      </c>
      <c r="E10" s="1039" t="s">
        <v>974</v>
      </c>
      <c r="F10" s="1031" t="s">
        <v>794</v>
      </c>
      <c r="G10" s="215" t="s">
        <v>690</v>
      </c>
      <c r="H10" s="217"/>
      <c r="I10" s="217"/>
      <c r="J10" s="216"/>
      <c r="K10" s="216">
        <v>1</v>
      </c>
      <c r="L10" s="216"/>
      <c r="M10" s="216"/>
      <c r="N10" s="216"/>
      <c r="O10" s="216">
        <v>1</v>
      </c>
      <c r="P10" s="216"/>
      <c r="Q10" s="216"/>
      <c r="R10" s="219"/>
      <c r="S10" s="209">
        <v>1</v>
      </c>
      <c r="T10" s="1042">
        <f>COUNTIF(H10:S10,1)</f>
        <v>3</v>
      </c>
      <c r="U10" s="220"/>
      <c r="V10" s="220"/>
      <c r="W10" s="223"/>
      <c r="X10" s="224"/>
      <c r="Y10" s="201"/>
      <c r="Z10" s="202"/>
      <c r="AA10" s="202"/>
    </row>
    <row r="11" spans="1:27" s="203" customFormat="1" ht="34.5" customHeight="1" thickBot="1">
      <c r="A11" s="1034"/>
      <c r="B11" s="1097"/>
      <c r="C11" s="1098"/>
      <c r="D11" s="1039"/>
      <c r="E11" s="1039"/>
      <c r="F11" s="1032"/>
      <c r="G11" s="215" t="s">
        <v>703</v>
      </c>
      <c r="H11" s="217"/>
      <c r="I11" s="217"/>
      <c r="J11" s="216"/>
      <c r="K11" s="217"/>
      <c r="L11" s="217"/>
      <c r="M11" s="216"/>
      <c r="N11" s="216"/>
      <c r="O11" s="216"/>
      <c r="P11" s="216"/>
      <c r="Q11" s="216"/>
      <c r="R11" s="219"/>
      <c r="S11" s="209"/>
      <c r="T11" s="1099"/>
      <c r="U11" s="220"/>
      <c r="V11" s="220"/>
      <c r="W11" s="223"/>
      <c r="X11" s="224"/>
      <c r="Y11" s="201"/>
      <c r="Z11" s="202"/>
      <c r="AA11" s="202"/>
    </row>
    <row r="12" spans="1:27" s="203" customFormat="1" ht="39" customHeight="1">
      <c r="A12" s="1033">
        <v>4</v>
      </c>
      <c r="B12" s="1048" t="s">
        <v>980</v>
      </c>
      <c r="C12" s="1047" t="s">
        <v>981</v>
      </c>
      <c r="D12" s="1039" t="s">
        <v>474</v>
      </c>
      <c r="E12" s="1039" t="s">
        <v>974</v>
      </c>
      <c r="F12" s="1031" t="s">
        <v>982</v>
      </c>
      <c r="G12" s="215" t="s">
        <v>690</v>
      </c>
      <c r="H12" s="217">
        <v>1</v>
      </c>
      <c r="I12" s="217">
        <v>1</v>
      </c>
      <c r="J12" s="216">
        <v>1</v>
      </c>
      <c r="K12" s="216">
        <v>1</v>
      </c>
      <c r="L12" s="216">
        <v>1</v>
      </c>
      <c r="M12" s="216">
        <v>1</v>
      </c>
      <c r="N12" s="225">
        <v>1</v>
      </c>
      <c r="O12" s="216">
        <v>1</v>
      </c>
      <c r="P12" s="216">
        <v>1</v>
      </c>
      <c r="Q12" s="216">
        <v>1</v>
      </c>
      <c r="R12" s="219">
        <v>1</v>
      </c>
      <c r="S12" s="209">
        <v>1</v>
      </c>
      <c r="T12" s="1042">
        <f>COUNTIF(H12:S12,1)</f>
        <v>12</v>
      </c>
      <c r="U12" s="1043">
        <f>COUNTIF(H13:S13,2)</f>
        <v>0</v>
      </c>
      <c r="V12" s="1043">
        <f>COUNTIF(H13:S13,3)</f>
        <v>0</v>
      </c>
      <c r="W12" s="1044">
        <f>IF(T12=0,"N/A",U12/T12)</f>
        <v>0</v>
      </c>
      <c r="X12" s="1045">
        <f>IF(T12=0,"N/A",V12/T12)</f>
        <v>0</v>
      </c>
      <c r="Y12" s="201"/>
      <c r="Z12" s="202"/>
      <c r="AA12" s="202"/>
    </row>
    <row r="13" spans="1:27" s="203" customFormat="1" ht="41.1" customHeight="1" thickBot="1">
      <c r="A13" s="1034"/>
      <c r="B13" s="1097"/>
      <c r="C13" s="1103"/>
      <c r="D13" s="1039"/>
      <c r="E13" s="1039"/>
      <c r="F13" s="1032"/>
      <c r="G13" s="215" t="s">
        <v>703</v>
      </c>
      <c r="H13" s="217"/>
      <c r="I13" s="217"/>
      <c r="J13" s="216"/>
      <c r="K13" s="217"/>
      <c r="L13" s="217"/>
      <c r="M13" s="217"/>
      <c r="N13" s="217"/>
      <c r="O13" s="217"/>
      <c r="P13" s="217"/>
      <c r="Q13" s="217"/>
      <c r="R13" s="226"/>
      <c r="S13" s="214"/>
      <c r="T13" s="1099"/>
      <c r="U13" s="1100"/>
      <c r="V13" s="1100"/>
      <c r="W13" s="1101"/>
      <c r="X13" s="1102"/>
      <c r="Y13" s="201"/>
      <c r="Z13" s="202"/>
      <c r="AA13" s="202"/>
    </row>
    <row r="14" spans="1:27" s="203" customFormat="1" ht="40.5" customHeight="1">
      <c r="A14" s="1033">
        <v>5</v>
      </c>
      <c r="B14" s="1048" t="s">
        <v>983</v>
      </c>
      <c r="C14" s="1049" t="s">
        <v>984</v>
      </c>
      <c r="D14" s="1039" t="s">
        <v>474</v>
      </c>
      <c r="E14" s="1039" t="s">
        <v>974</v>
      </c>
      <c r="F14" s="1031" t="s">
        <v>794</v>
      </c>
      <c r="G14" s="215" t="s">
        <v>690</v>
      </c>
      <c r="H14" s="217"/>
      <c r="I14" s="217"/>
      <c r="J14" s="216"/>
      <c r="K14" s="216"/>
      <c r="L14" s="216"/>
      <c r="M14" s="216"/>
      <c r="N14" s="216"/>
      <c r="O14" s="216"/>
      <c r="P14" s="216"/>
      <c r="Q14" s="216"/>
      <c r="R14" s="216">
        <v>1</v>
      </c>
      <c r="S14" s="209"/>
      <c r="T14" s="1042">
        <f>COUNTIF(H14:S14,1)</f>
        <v>1</v>
      </c>
      <c r="U14" s="1043">
        <f>COUNTIF(H15:S15,2)</f>
        <v>0</v>
      </c>
      <c r="V14" s="1043">
        <f>COUNTIF(H15:S15,3)</f>
        <v>0</v>
      </c>
      <c r="W14" s="1044">
        <f>IF(T14=0,"N/A",U14/T14)</f>
        <v>0</v>
      </c>
      <c r="X14" s="1045">
        <f>IF(T14=0,"N/A",V14/T14)</f>
        <v>0</v>
      </c>
      <c r="Y14" s="201"/>
      <c r="Z14" s="202"/>
      <c r="AA14" s="202"/>
    </row>
    <row r="15" spans="1:27" s="203" customFormat="1" ht="36.75" customHeight="1" thickBot="1">
      <c r="A15" s="1034"/>
      <c r="B15" s="1097"/>
      <c r="C15" s="1098"/>
      <c r="D15" s="1039"/>
      <c r="E15" s="1039"/>
      <c r="F15" s="1032"/>
      <c r="G15" s="215" t="s">
        <v>703</v>
      </c>
      <c r="H15" s="217"/>
      <c r="I15" s="216"/>
      <c r="J15" s="216"/>
      <c r="K15" s="217"/>
      <c r="L15" s="216"/>
      <c r="M15" s="216"/>
      <c r="N15" s="216"/>
      <c r="O15" s="216"/>
      <c r="P15" s="216"/>
      <c r="Q15" s="216"/>
      <c r="R15" s="219"/>
      <c r="S15" s="209"/>
      <c r="T15" s="1099"/>
      <c r="U15" s="1100"/>
      <c r="V15" s="1100"/>
      <c r="W15" s="1101"/>
      <c r="X15" s="1102"/>
      <c r="Y15" s="201"/>
      <c r="Z15" s="202"/>
      <c r="AA15" s="202"/>
    </row>
    <row r="16" spans="1:27" s="203" customFormat="1" ht="25.5" customHeight="1">
      <c r="A16" s="1033">
        <v>6</v>
      </c>
      <c r="B16" s="1046" t="s">
        <v>985</v>
      </c>
      <c r="C16" s="1047" t="s">
        <v>986</v>
      </c>
      <c r="D16" s="1039" t="s">
        <v>474</v>
      </c>
      <c r="E16" s="1039" t="s">
        <v>974</v>
      </c>
      <c r="F16" s="1031" t="s">
        <v>987</v>
      </c>
      <c r="G16" s="215" t="s">
        <v>690</v>
      </c>
      <c r="H16" s="216">
        <v>1</v>
      </c>
      <c r="I16" s="216">
        <v>1</v>
      </c>
      <c r="J16" s="216">
        <v>1</v>
      </c>
      <c r="K16" s="216">
        <v>1</v>
      </c>
      <c r="L16" s="216">
        <v>1</v>
      </c>
      <c r="M16" s="216">
        <v>1</v>
      </c>
      <c r="N16" s="225">
        <v>1</v>
      </c>
      <c r="O16" s="216">
        <v>1</v>
      </c>
      <c r="P16" s="216">
        <v>1</v>
      </c>
      <c r="Q16" s="216">
        <v>1</v>
      </c>
      <c r="R16" s="219">
        <v>1</v>
      </c>
      <c r="S16" s="209">
        <v>1</v>
      </c>
      <c r="T16" s="1042">
        <f>COUNTIF(H16:S16,1)</f>
        <v>12</v>
      </c>
      <c r="U16" s="1043">
        <f>COUNTIF(H17:S17,2)</f>
        <v>0</v>
      </c>
      <c r="V16" s="1043">
        <f>COUNTIF(H17:S17,3)</f>
        <v>0</v>
      </c>
      <c r="W16" s="1044">
        <f>IF(T16=0,"N/A",U16/T16)</f>
        <v>0</v>
      </c>
      <c r="X16" s="1045">
        <f>IF(T16=0,"N/A",V16/T16)</f>
        <v>0</v>
      </c>
      <c r="Y16" s="201"/>
      <c r="Z16" s="202"/>
      <c r="AA16" s="202"/>
    </row>
    <row r="17" spans="1:27" s="203" customFormat="1" ht="33" customHeight="1" thickBot="1">
      <c r="A17" s="1034"/>
      <c r="B17" s="1097"/>
      <c r="C17" s="1103"/>
      <c r="D17" s="1039"/>
      <c r="E17" s="1039"/>
      <c r="F17" s="1032"/>
      <c r="G17" s="215" t="s">
        <v>703</v>
      </c>
      <c r="H17" s="216"/>
      <c r="I17" s="216"/>
      <c r="J17" s="216"/>
      <c r="K17" s="217"/>
      <c r="L17" s="217"/>
      <c r="M17" s="217"/>
      <c r="N17" s="217"/>
      <c r="O17" s="217"/>
      <c r="P17" s="217"/>
      <c r="Q17" s="217"/>
      <c r="R17" s="226"/>
      <c r="S17" s="214"/>
      <c r="T17" s="1099"/>
      <c r="U17" s="1100"/>
      <c r="V17" s="1100"/>
      <c r="W17" s="1101"/>
      <c r="X17" s="1102"/>
      <c r="Y17" s="201"/>
      <c r="Z17" s="202"/>
      <c r="AA17" s="202"/>
    </row>
    <row r="18" spans="1:27" s="203" customFormat="1" ht="72" customHeight="1">
      <c r="A18" s="1033">
        <v>7</v>
      </c>
      <c r="B18" s="1035" t="s">
        <v>988</v>
      </c>
      <c r="C18" s="1040" t="s">
        <v>989</v>
      </c>
      <c r="D18" s="1039" t="s">
        <v>474</v>
      </c>
      <c r="E18" s="1039" t="s">
        <v>974</v>
      </c>
      <c r="F18" s="1031" t="s">
        <v>794</v>
      </c>
      <c r="G18" s="215" t="s">
        <v>690</v>
      </c>
      <c r="H18" s="216"/>
      <c r="I18" s="216"/>
      <c r="J18" s="216"/>
      <c r="K18" s="217"/>
      <c r="L18" s="217"/>
      <c r="M18" s="217">
        <v>1</v>
      </c>
      <c r="N18" s="217"/>
      <c r="O18" s="217"/>
      <c r="P18" s="217"/>
      <c r="Q18" s="217"/>
      <c r="R18" s="226"/>
      <c r="S18" s="214">
        <v>1</v>
      </c>
      <c r="T18" s="221"/>
      <c r="U18" s="222"/>
      <c r="V18" s="222"/>
      <c r="W18" s="227"/>
      <c r="X18" s="228"/>
      <c r="Y18" s="201"/>
      <c r="Z18" s="202"/>
      <c r="AA18" s="202"/>
    </row>
    <row r="19" spans="1:27" s="203" customFormat="1" ht="86.1" customHeight="1" thickBot="1">
      <c r="A19" s="1034"/>
      <c r="B19" s="1036"/>
      <c r="C19" s="1041"/>
      <c r="D19" s="1039"/>
      <c r="E19" s="1039"/>
      <c r="F19" s="1032"/>
      <c r="G19" s="215" t="s">
        <v>703</v>
      </c>
      <c r="H19" s="216"/>
      <c r="I19" s="216"/>
      <c r="J19" s="216"/>
      <c r="K19" s="217"/>
      <c r="L19" s="217"/>
      <c r="M19" s="217"/>
      <c r="N19" s="217"/>
      <c r="O19" s="217"/>
      <c r="P19" s="217"/>
      <c r="Q19" s="217"/>
      <c r="R19" s="226"/>
      <c r="S19" s="214"/>
      <c r="T19" s="221"/>
      <c r="U19" s="222"/>
      <c r="V19" s="222"/>
      <c r="W19" s="227"/>
      <c r="X19" s="228"/>
      <c r="Y19" s="201"/>
      <c r="Z19" s="202"/>
      <c r="AA19" s="202"/>
    </row>
    <row r="20" spans="1:27" s="203" customFormat="1" ht="33" customHeight="1">
      <c r="A20" s="1033">
        <v>8</v>
      </c>
      <c r="B20" s="1035" t="s">
        <v>990</v>
      </c>
      <c r="C20" s="1037" t="s">
        <v>991</v>
      </c>
      <c r="D20" s="1039" t="s">
        <v>474</v>
      </c>
      <c r="E20" s="1039" t="s">
        <v>974</v>
      </c>
      <c r="F20" s="1031" t="s">
        <v>794</v>
      </c>
      <c r="G20" s="215" t="s">
        <v>690</v>
      </c>
      <c r="H20" s="216"/>
      <c r="I20" s="216"/>
      <c r="J20" s="216"/>
      <c r="K20" s="217"/>
      <c r="L20" s="217"/>
      <c r="M20" s="217"/>
      <c r="N20" s="217"/>
      <c r="O20" s="217"/>
      <c r="P20" s="217"/>
      <c r="Q20" s="217"/>
      <c r="S20" s="226">
        <v>1</v>
      </c>
      <c r="T20" s="221"/>
      <c r="U20" s="222"/>
      <c r="V20" s="222"/>
      <c r="W20" s="227"/>
      <c r="X20" s="228"/>
      <c r="Y20" s="201"/>
      <c r="Z20" s="202"/>
      <c r="AA20" s="202"/>
    </row>
    <row r="21" spans="1:27" s="203" customFormat="1" ht="30.75" customHeight="1" thickBot="1">
      <c r="A21" s="1034"/>
      <c r="B21" s="1036"/>
      <c r="C21" s="1038"/>
      <c r="D21" s="1039"/>
      <c r="E21" s="1039"/>
      <c r="F21" s="1032"/>
      <c r="G21" s="215" t="s">
        <v>703</v>
      </c>
      <c r="H21" s="229"/>
      <c r="I21" s="229"/>
      <c r="J21" s="229"/>
      <c r="K21" s="230"/>
      <c r="L21" s="230"/>
      <c r="M21" s="230"/>
      <c r="N21" s="230"/>
      <c r="O21" s="230"/>
      <c r="P21" s="230"/>
      <c r="Q21" s="230"/>
      <c r="R21" s="231"/>
      <c r="S21" s="232"/>
      <c r="T21" s="221"/>
      <c r="U21" s="222"/>
      <c r="V21" s="222"/>
      <c r="W21" s="227"/>
      <c r="X21" s="228"/>
      <c r="Y21" s="201"/>
      <c r="Z21" s="202"/>
      <c r="AA21" s="202"/>
    </row>
    <row r="22" spans="1:27" s="203" customFormat="1" ht="51" customHeight="1">
      <c r="A22" s="1033">
        <v>9</v>
      </c>
      <c r="B22" s="1035" t="s">
        <v>992</v>
      </c>
      <c r="C22" s="1027" t="s">
        <v>993</v>
      </c>
      <c r="D22" s="1029" t="s">
        <v>474</v>
      </c>
      <c r="E22" s="1029" t="s">
        <v>974</v>
      </c>
      <c r="F22" s="1031" t="s">
        <v>794</v>
      </c>
      <c r="G22" s="233" t="s">
        <v>690</v>
      </c>
      <c r="H22" s="209"/>
      <c r="I22" s="209"/>
      <c r="J22" s="209"/>
      <c r="K22" s="214"/>
      <c r="L22" s="214"/>
      <c r="M22" s="214"/>
      <c r="N22" s="214">
        <v>1</v>
      </c>
      <c r="O22" s="214"/>
      <c r="P22" s="214"/>
      <c r="Q22" s="214"/>
      <c r="R22" s="214"/>
      <c r="S22" s="214">
        <v>1</v>
      </c>
      <c r="T22" s="221"/>
      <c r="U22" s="222"/>
      <c r="V22" s="222"/>
      <c r="W22" s="227"/>
      <c r="X22" s="228"/>
      <c r="Y22" s="201"/>
      <c r="Z22" s="202"/>
      <c r="AA22" s="202"/>
    </row>
    <row r="23" spans="1:27" s="203" customFormat="1" ht="44.1" customHeight="1" thickBot="1">
      <c r="A23" s="1034"/>
      <c r="B23" s="1036"/>
      <c r="C23" s="1028"/>
      <c r="D23" s="1030"/>
      <c r="E23" s="1030"/>
      <c r="F23" s="1032"/>
      <c r="G23" s="233" t="s">
        <v>703</v>
      </c>
      <c r="H23" s="209"/>
      <c r="I23" s="209"/>
      <c r="J23" s="209"/>
      <c r="K23" s="214"/>
      <c r="L23" s="214"/>
      <c r="M23" s="214"/>
      <c r="N23" s="214"/>
      <c r="O23" s="214"/>
      <c r="P23" s="214"/>
      <c r="Q23" s="214"/>
      <c r="R23" s="214"/>
      <c r="S23" s="214"/>
      <c r="T23" s="221"/>
      <c r="U23" s="222"/>
      <c r="V23" s="222"/>
      <c r="W23" s="227"/>
      <c r="X23" s="228"/>
      <c r="Y23" s="201"/>
      <c r="Z23" s="202"/>
      <c r="AA23" s="202"/>
    </row>
    <row r="24" spans="1:27" s="203" customFormat="1" ht="44.1" customHeight="1">
      <c r="A24" s="1023">
        <v>10</v>
      </c>
      <c r="B24" s="1025" t="s">
        <v>994</v>
      </c>
      <c r="C24" s="1027" t="s">
        <v>995</v>
      </c>
      <c r="D24" s="1029" t="s">
        <v>474</v>
      </c>
      <c r="E24" s="1029" t="s">
        <v>974</v>
      </c>
      <c r="F24" s="1031" t="s">
        <v>794</v>
      </c>
      <c r="G24" s="233" t="s">
        <v>690</v>
      </c>
      <c r="H24" s="209"/>
      <c r="I24" s="209"/>
      <c r="J24" s="209">
        <v>1</v>
      </c>
      <c r="K24" s="214"/>
      <c r="L24" s="214">
        <v>1</v>
      </c>
      <c r="M24" s="214"/>
      <c r="N24" s="214">
        <v>1</v>
      </c>
      <c r="O24" s="214"/>
      <c r="P24" s="214">
        <v>1</v>
      </c>
      <c r="Q24" s="214"/>
      <c r="R24" s="214">
        <v>1</v>
      </c>
      <c r="S24" s="214">
        <v>1</v>
      </c>
      <c r="T24" s="234"/>
      <c r="U24" s="234"/>
      <c r="V24" s="234"/>
      <c r="W24" s="235"/>
      <c r="X24" s="235"/>
      <c r="Y24" s="201"/>
      <c r="Z24" s="202"/>
      <c r="AA24" s="202"/>
    </row>
    <row r="25" spans="1:27" s="203" customFormat="1" ht="44.1" customHeight="1">
      <c r="A25" s="1024"/>
      <c r="B25" s="1026"/>
      <c r="C25" s="1028"/>
      <c r="D25" s="1030"/>
      <c r="E25" s="1030"/>
      <c r="F25" s="1032"/>
      <c r="G25" s="233" t="s">
        <v>703</v>
      </c>
      <c r="H25" s="209"/>
      <c r="I25" s="209"/>
      <c r="J25" s="209"/>
      <c r="K25" s="214"/>
      <c r="L25" s="214"/>
      <c r="M25" s="214"/>
      <c r="N25" s="214"/>
      <c r="O25" s="214"/>
      <c r="P25" s="214"/>
      <c r="Q25" s="214"/>
      <c r="R25" s="214"/>
      <c r="S25" s="214"/>
      <c r="T25" s="234"/>
      <c r="U25" s="234"/>
      <c r="V25" s="234"/>
      <c r="W25" s="235"/>
      <c r="X25" s="235"/>
      <c r="Y25" s="201"/>
      <c r="Z25" s="202"/>
      <c r="AA25" s="202"/>
    </row>
    <row r="26" spans="1:27" s="203" customFormat="1" ht="15" customHeight="1">
      <c r="A26" s="1021" t="s">
        <v>694</v>
      </c>
      <c r="B26" s="1104"/>
      <c r="C26" s="1104"/>
      <c r="D26" s="1104"/>
      <c r="E26" s="1104"/>
      <c r="F26" s="1104"/>
      <c r="G26" s="1105"/>
      <c r="H26" s="236">
        <f>+SUM(H6:H25)</f>
        <v>3</v>
      </c>
      <c r="I26" s="236">
        <f t="shared" ref="I26:S26" si="0">+SUM(I6:I25)</f>
        <v>3</v>
      </c>
      <c r="J26" s="236">
        <f t="shared" si="0"/>
        <v>3</v>
      </c>
      <c r="K26" s="236">
        <f t="shared" si="0"/>
        <v>3</v>
      </c>
      <c r="L26" s="236">
        <f t="shared" si="0"/>
        <v>3</v>
      </c>
      <c r="M26" s="236">
        <f t="shared" si="0"/>
        <v>3</v>
      </c>
      <c r="N26" s="236">
        <f t="shared" si="0"/>
        <v>4</v>
      </c>
      <c r="O26" s="236">
        <f t="shared" si="0"/>
        <v>4</v>
      </c>
      <c r="P26" s="236">
        <f t="shared" si="0"/>
        <v>3</v>
      </c>
      <c r="Q26" s="236">
        <f t="shared" si="0"/>
        <v>2</v>
      </c>
      <c r="R26" s="236">
        <f t="shared" si="0"/>
        <v>4</v>
      </c>
      <c r="S26" s="236">
        <f t="shared" si="0"/>
        <v>7</v>
      </c>
      <c r="T26" s="202">
        <f>SUM(H26:S26)</f>
        <v>42</v>
      </c>
      <c r="U26" s="202"/>
      <c r="V26" s="202"/>
      <c r="W26" s="202"/>
      <c r="X26" s="202"/>
      <c r="Y26" s="201"/>
      <c r="Z26" s="202"/>
      <c r="AA26" s="202"/>
    </row>
    <row r="27" spans="1:27" s="203" customFormat="1" ht="15" customHeight="1">
      <c r="A27" s="1022" t="s">
        <v>695</v>
      </c>
      <c r="B27" s="1106"/>
      <c r="C27" s="1106"/>
      <c r="D27" s="1106"/>
      <c r="E27" s="1106"/>
      <c r="F27" s="1106"/>
      <c r="G27" s="1091"/>
      <c r="H27" s="238">
        <f t="shared" ref="H27:S27" si="1">COUNTIF(H8:H23,2)</f>
        <v>0</v>
      </c>
      <c r="I27" s="238">
        <f t="shared" si="1"/>
        <v>0</v>
      </c>
      <c r="J27" s="238">
        <f t="shared" si="1"/>
        <v>0</v>
      </c>
      <c r="K27" s="238">
        <f t="shared" si="1"/>
        <v>0</v>
      </c>
      <c r="L27" s="238">
        <f t="shared" si="1"/>
        <v>0</v>
      </c>
      <c r="M27" s="238">
        <f t="shared" si="1"/>
        <v>0</v>
      </c>
      <c r="N27" s="238">
        <f t="shared" si="1"/>
        <v>0</v>
      </c>
      <c r="O27" s="238">
        <f t="shared" si="1"/>
        <v>0</v>
      </c>
      <c r="P27" s="238">
        <f t="shared" si="1"/>
        <v>0</v>
      </c>
      <c r="Q27" s="238">
        <f t="shared" si="1"/>
        <v>0</v>
      </c>
      <c r="R27" s="237">
        <f t="shared" si="1"/>
        <v>0</v>
      </c>
      <c r="S27" s="239">
        <f t="shared" si="1"/>
        <v>0</v>
      </c>
      <c r="T27" s="201"/>
      <c r="U27" s="201"/>
      <c r="V27" s="201"/>
      <c r="W27" s="201"/>
      <c r="X27" s="201"/>
      <c r="Y27" s="201"/>
      <c r="Z27" s="202"/>
      <c r="AA27" s="202"/>
    </row>
    <row r="28" spans="1:27" s="203" customFormat="1" ht="15" customHeight="1" thickBot="1">
      <c r="A28" s="1022" t="s">
        <v>696</v>
      </c>
      <c r="B28" s="1106"/>
      <c r="C28" s="1106"/>
      <c r="D28" s="1106"/>
      <c r="E28" s="1106"/>
      <c r="F28" s="1106"/>
      <c r="G28" s="1091"/>
      <c r="H28" s="240">
        <f t="shared" ref="H28:S28" si="2">COUNTIF(H8:H23,3)</f>
        <v>0</v>
      </c>
      <c r="I28" s="240">
        <f t="shared" si="2"/>
        <v>0</v>
      </c>
      <c r="J28" s="240">
        <f t="shared" si="2"/>
        <v>0</v>
      </c>
      <c r="K28" s="240">
        <f t="shared" si="2"/>
        <v>0</v>
      </c>
      <c r="L28" s="240">
        <f t="shared" si="2"/>
        <v>0</v>
      </c>
      <c r="M28" s="240">
        <f t="shared" si="2"/>
        <v>0</v>
      </c>
      <c r="N28" s="240">
        <f t="shared" si="2"/>
        <v>0</v>
      </c>
      <c r="O28" s="240">
        <f t="shared" si="2"/>
        <v>0</v>
      </c>
      <c r="P28" s="240">
        <f t="shared" si="2"/>
        <v>0</v>
      </c>
      <c r="Q28" s="240">
        <f t="shared" si="2"/>
        <v>0</v>
      </c>
      <c r="R28" s="241">
        <f t="shared" si="2"/>
        <v>0</v>
      </c>
      <c r="S28" s="242">
        <f t="shared" si="2"/>
        <v>0</v>
      </c>
      <c r="T28" s="202"/>
      <c r="U28" s="202"/>
      <c r="V28" s="202"/>
      <c r="W28" s="202"/>
      <c r="X28" s="202"/>
      <c r="Y28" s="201"/>
      <c r="Z28" s="202"/>
      <c r="AA28" s="202"/>
    </row>
    <row r="29" spans="1:27" s="203" customFormat="1" ht="15" customHeight="1" thickBot="1">
      <c r="A29" s="243"/>
      <c r="B29" s="243"/>
      <c r="C29" s="243"/>
      <c r="D29" s="243"/>
      <c r="E29" s="243"/>
      <c r="F29" s="243"/>
      <c r="G29" s="243"/>
      <c r="H29" s="1011">
        <f>+H26+I26+J26</f>
        <v>9</v>
      </c>
      <c r="I29" s="1012"/>
      <c r="J29" s="1013"/>
      <c r="K29" s="1011">
        <f>+K26+L26+M26</f>
        <v>9</v>
      </c>
      <c r="L29" s="1012"/>
      <c r="M29" s="1013"/>
      <c r="N29" s="1011">
        <f>+N26+O26+P26</f>
        <v>11</v>
      </c>
      <c r="O29" s="1012"/>
      <c r="P29" s="1013"/>
      <c r="Q29" s="1011">
        <f>+Q26+R26+S26</f>
        <v>13</v>
      </c>
      <c r="R29" s="1012"/>
      <c r="S29" s="1013"/>
      <c r="T29" s="202"/>
      <c r="U29" s="202"/>
      <c r="V29" s="202"/>
      <c r="W29" s="202"/>
      <c r="X29" s="202"/>
      <c r="Y29" s="201"/>
      <c r="Z29" s="202"/>
      <c r="AA29" s="202"/>
    </row>
    <row r="30" spans="1:27" s="203" customFormat="1" ht="15" customHeight="1">
      <c r="A30" s="243"/>
      <c r="B30" s="243"/>
      <c r="C30" s="243"/>
      <c r="D30" s="243"/>
      <c r="E30" s="243"/>
      <c r="F30" s="243"/>
      <c r="G30" s="243"/>
      <c r="H30" s="202"/>
      <c r="I30" s="202"/>
      <c r="J30" s="202"/>
      <c r="K30" s="202"/>
      <c r="L30" s="202"/>
      <c r="M30" s="202"/>
      <c r="N30" s="202"/>
      <c r="O30" s="202"/>
      <c r="P30" s="202"/>
      <c r="Q30" s="202"/>
      <c r="R30" s="202"/>
      <c r="S30" s="202"/>
      <c r="T30" s="202"/>
      <c r="U30" s="202"/>
      <c r="V30" s="202"/>
      <c r="W30" s="202"/>
      <c r="X30" s="202"/>
      <c r="Y30" s="201"/>
      <c r="Z30" s="202"/>
      <c r="AA30" s="202"/>
    </row>
    <row r="31" spans="1:27" s="203" customFormat="1" ht="15" customHeight="1">
      <c r="A31" s="243"/>
      <c r="B31" s="243"/>
      <c r="C31" s="243"/>
      <c r="D31" s="243"/>
      <c r="E31" s="243"/>
      <c r="F31" s="243"/>
      <c r="G31" s="243"/>
      <c r="H31" s="202"/>
      <c r="I31" s="202"/>
      <c r="J31" s="202"/>
      <c r="K31" s="202"/>
      <c r="L31" s="202"/>
      <c r="M31" s="202"/>
      <c r="N31" s="202"/>
      <c r="O31" s="202"/>
      <c r="P31" s="202"/>
      <c r="Q31" s="202"/>
      <c r="R31" s="202"/>
      <c r="S31" s="202"/>
      <c r="T31" s="202"/>
      <c r="U31" s="202"/>
      <c r="V31" s="202"/>
      <c r="W31" s="202"/>
      <c r="X31" s="202"/>
      <c r="Y31" s="201"/>
      <c r="Z31" s="202"/>
      <c r="AA31" s="202"/>
    </row>
    <row r="32" spans="1:27" s="203" customFormat="1" ht="17.25" customHeight="1">
      <c r="A32" s="1014" t="s">
        <v>699</v>
      </c>
      <c r="B32" s="1015"/>
      <c r="C32" s="244" t="s">
        <v>700</v>
      </c>
      <c r="D32" s="604"/>
      <c r="E32" s="604"/>
      <c r="F32" s="604"/>
      <c r="G32" s="604"/>
      <c r="H32" s="202"/>
      <c r="I32" s="202"/>
      <c r="J32" s="202"/>
      <c r="K32" s="202"/>
      <c r="L32" s="202"/>
      <c r="M32" s="202"/>
      <c r="N32" s="202"/>
      <c r="O32" s="202"/>
      <c r="P32" s="202"/>
      <c r="Q32" s="202"/>
      <c r="R32" s="202"/>
      <c r="S32" s="202"/>
      <c r="T32" s="202"/>
      <c r="U32" s="202"/>
      <c r="V32" s="202"/>
      <c r="W32" s="202"/>
      <c r="X32" s="202"/>
      <c r="Y32" s="202"/>
      <c r="Z32" s="202"/>
      <c r="AA32" s="202"/>
    </row>
    <row r="33" spans="1:27" s="203" customFormat="1" ht="17.25" customHeight="1">
      <c r="A33" s="1016"/>
      <c r="B33" s="1017"/>
      <c r="C33" s="245" t="s">
        <v>702</v>
      </c>
      <c r="D33" s="1014"/>
      <c r="E33" s="1015"/>
      <c r="F33" s="1015"/>
      <c r="G33" s="1015"/>
      <c r="H33" s="202"/>
      <c r="I33" s="202"/>
      <c r="J33" s="202"/>
      <c r="K33" s="202"/>
      <c r="L33" s="202"/>
      <c r="M33" s="202"/>
      <c r="N33" s="202"/>
      <c r="O33" s="202"/>
      <c r="P33" s="202"/>
      <c r="Q33" s="202"/>
      <c r="R33" s="202"/>
      <c r="S33" s="202"/>
      <c r="T33" s="202"/>
      <c r="U33" s="202"/>
      <c r="V33" s="202"/>
      <c r="W33" s="202"/>
      <c r="X33" s="202"/>
      <c r="Y33" s="202"/>
      <c r="Z33" s="202"/>
      <c r="AA33" s="202"/>
    </row>
    <row r="34" spans="1:27" s="203" customFormat="1" ht="12" customHeight="1">
      <c r="A34" s="1018" t="s">
        <v>690</v>
      </c>
      <c r="B34" s="1105"/>
      <c r="C34" s="246">
        <v>1</v>
      </c>
      <c r="D34" s="202"/>
      <c r="E34" s="202"/>
      <c r="F34" s="1107"/>
      <c r="G34" s="247"/>
      <c r="H34" s="247"/>
      <c r="I34" s="247"/>
      <c r="J34" s="247"/>
      <c r="K34" s="247"/>
      <c r="L34" s="247"/>
      <c r="M34" s="247"/>
      <c r="N34" s="247"/>
      <c r="O34" s="247"/>
      <c r="P34" s="247"/>
      <c r="Q34" s="1019"/>
      <c r="R34" s="1107"/>
      <c r="S34" s="248"/>
      <c r="T34" s="202"/>
      <c r="U34" s="202"/>
      <c r="V34" s="202"/>
      <c r="W34" s="202"/>
      <c r="X34" s="202"/>
      <c r="Y34" s="201"/>
      <c r="Z34" s="201"/>
      <c r="AA34" s="201"/>
    </row>
    <row r="35" spans="1:27" s="203" customFormat="1" ht="15" customHeight="1">
      <c r="A35" s="1020" t="s">
        <v>703</v>
      </c>
      <c r="B35" s="1091"/>
      <c r="C35" s="249">
        <v>2</v>
      </c>
      <c r="D35" s="202"/>
      <c r="E35" s="202"/>
      <c r="F35" s="1107"/>
      <c r="G35" s="202"/>
      <c r="H35" s="202"/>
      <c r="I35" s="202"/>
      <c r="J35" s="202"/>
      <c r="K35" s="202"/>
      <c r="L35" s="202"/>
      <c r="M35" s="202"/>
      <c r="N35" s="202"/>
      <c r="O35" s="202"/>
      <c r="P35" s="202"/>
      <c r="Q35" s="202"/>
      <c r="R35" s="202"/>
      <c r="S35" s="202"/>
      <c r="T35" s="202"/>
      <c r="U35" s="202"/>
      <c r="V35" s="202"/>
      <c r="W35" s="202"/>
      <c r="X35" s="202"/>
      <c r="Y35" s="201"/>
      <c r="Z35" s="202"/>
      <c r="AA35" s="202"/>
    </row>
    <row r="36" spans="1:27" s="203" customFormat="1" ht="15" customHeight="1">
      <c r="A36" s="1020" t="s">
        <v>832</v>
      </c>
      <c r="B36" s="1091"/>
      <c r="C36" s="250">
        <v>3</v>
      </c>
      <c r="D36" s="202"/>
      <c r="E36" s="202"/>
      <c r="F36" s="1107"/>
      <c r="G36" s="202"/>
      <c r="H36" s="251"/>
      <c r="I36" s="202"/>
      <c r="J36" s="202"/>
      <c r="K36" s="202"/>
      <c r="L36" s="202"/>
      <c r="M36" s="202"/>
      <c r="N36" s="202"/>
      <c r="O36" s="202"/>
      <c r="P36" s="202"/>
      <c r="Q36" s="202"/>
      <c r="R36" s="202"/>
      <c r="S36" s="202"/>
      <c r="T36" s="202"/>
      <c r="U36" s="202"/>
      <c r="V36" s="202"/>
      <c r="W36" s="202"/>
      <c r="X36" s="202"/>
      <c r="Y36" s="201"/>
      <c r="Z36" s="202"/>
      <c r="AA36" s="202"/>
    </row>
    <row r="37" spans="1:27" s="203" customFormat="1" ht="12" customHeight="1">
      <c r="A37" s="1020"/>
      <c r="B37" s="1106"/>
      <c r="C37" s="252"/>
      <c r="D37" s="202"/>
      <c r="E37" s="202"/>
      <c r="F37" s="1107"/>
      <c r="G37" s="202"/>
      <c r="H37" s="202"/>
      <c r="I37" s="202"/>
      <c r="J37" s="202"/>
      <c r="K37" s="202"/>
      <c r="L37" s="202"/>
      <c r="M37" s="202"/>
      <c r="N37" s="202"/>
      <c r="O37" s="202"/>
      <c r="P37" s="202"/>
      <c r="Q37" s="202"/>
      <c r="R37" s="202"/>
      <c r="S37" s="202"/>
      <c r="T37" s="202"/>
      <c r="U37" s="202"/>
      <c r="V37" s="202"/>
      <c r="W37" s="202"/>
      <c r="X37" s="202"/>
      <c r="Y37" s="201"/>
      <c r="Z37" s="202"/>
      <c r="AA37" s="202"/>
    </row>
    <row r="38" spans="1:27" s="203" customFormat="1" ht="15" customHeight="1">
      <c r="A38" s="253"/>
      <c r="B38" s="202"/>
      <c r="C38" s="202"/>
      <c r="D38" s="202"/>
      <c r="E38" s="202"/>
      <c r="F38" s="254"/>
      <c r="G38" s="202"/>
      <c r="H38" s="202"/>
      <c r="I38" s="202"/>
      <c r="J38" s="202"/>
      <c r="K38" s="202"/>
      <c r="L38" s="202"/>
      <c r="M38" s="202"/>
      <c r="N38" s="202"/>
      <c r="O38" s="202"/>
      <c r="P38" s="202"/>
      <c r="Q38" s="202"/>
      <c r="R38" s="202"/>
      <c r="S38" s="202"/>
      <c r="T38" s="202"/>
      <c r="U38" s="202"/>
      <c r="V38" s="202"/>
      <c r="W38" s="202"/>
      <c r="X38" s="202"/>
      <c r="Y38" s="201"/>
      <c r="Z38" s="202"/>
      <c r="AA38" s="202"/>
    </row>
    <row r="39" spans="1:27" s="203" customFormat="1" ht="15" customHeight="1" thickBot="1">
      <c r="A39" s="1006"/>
      <c r="B39" s="1107"/>
      <c r="C39" s="1107"/>
      <c r="D39" s="1107"/>
      <c r="E39" s="1107"/>
      <c r="F39" s="1107"/>
      <c r="G39" s="1107"/>
      <c r="H39" s="1107"/>
      <c r="I39" s="1107"/>
      <c r="J39" s="1107"/>
      <c r="K39" s="1107"/>
      <c r="L39" s="1107"/>
      <c r="M39" s="1107"/>
      <c r="N39" s="1107"/>
      <c r="O39" s="1107"/>
      <c r="P39" s="1107"/>
      <c r="Q39" s="1107"/>
      <c r="R39" s="1107"/>
      <c r="S39" s="1107"/>
      <c r="T39" s="1107"/>
      <c r="U39" s="1107"/>
      <c r="V39" s="202"/>
      <c r="W39" s="202"/>
      <c r="X39" s="202"/>
      <c r="Y39" s="201"/>
      <c r="Z39" s="202"/>
      <c r="AA39" s="202"/>
    </row>
    <row r="40" spans="1:27" s="203" customFormat="1" ht="12" customHeight="1">
      <c r="A40" s="1007" t="s">
        <v>706</v>
      </c>
      <c r="B40" s="1108"/>
      <c r="C40" s="1108"/>
      <c r="D40" s="1108"/>
      <c r="E40" s="1108"/>
      <c r="F40" s="1108"/>
      <c r="G40" s="1108"/>
      <c r="H40" s="1108"/>
      <c r="I40" s="1108"/>
      <c r="J40" s="1108"/>
      <c r="K40" s="1108"/>
      <c r="L40" s="1108"/>
      <c r="M40" s="1108"/>
      <c r="N40" s="1108"/>
      <c r="O40" s="1108"/>
      <c r="P40" s="1109"/>
      <c r="Q40" s="1006"/>
      <c r="R40" s="1107"/>
      <c r="S40" s="1107"/>
      <c r="T40" s="1107"/>
      <c r="U40" s="1107"/>
      <c r="V40" s="202"/>
      <c r="W40" s="202"/>
      <c r="X40" s="202"/>
      <c r="Y40" s="201"/>
      <c r="Z40" s="202"/>
      <c r="AA40" s="202"/>
    </row>
    <row r="41" spans="1:27" s="203" customFormat="1" ht="15" customHeight="1" thickBot="1">
      <c r="A41" s="1110"/>
      <c r="B41" s="1111"/>
      <c r="C41" s="1111"/>
      <c r="D41" s="1111"/>
      <c r="E41" s="1111"/>
      <c r="F41" s="1111"/>
      <c r="G41" s="1111"/>
      <c r="H41" s="1111"/>
      <c r="I41" s="1111"/>
      <c r="J41" s="1111"/>
      <c r="K41" s="1111"/>
      <c r="L41" s="1111"/>
      <c r="M41" s="1111"/>
      <c r="N41" s="1111"/>
      <c r="O41" s="1111"/>
      <c r="P41" s="1112"/>
      <c r="Q41" s="1107"/>
      <c r="R41" s="1107"/>
      <c r="S41" s="1107"/>
      <c r="T41" s="1107"/>
      <c r="U41" s="1107"/>
      <c r="V41" s="202"/>
      <c r="W41" s="202"/>
      <c r="X41" s="202"/>
      <c r="Y41" s="201"/>
      <c r="Z41" s="202"/>
      <c r="AA41" s="202"/>
    </row>
    <row r="42" spans="1:27" s="203" customFormat="1" ht="21" customHeight="1">
      <c r="A42" s="1008"/>
      <c r="B42" s="1107"/>
      <c r="C42" s="1107"/>
      <c r="D42" s="1107"/>
      <c r="E42" s="1107"/>
      <c r="F42" s="1107"/>
      <c r="G42" s="1107"/>
      <c r="H42" s="1107"/>
      <c r="I42" s="1107"/>
      <c r="J42" s="1107"/>
      <c r="K42" s="1107"/>
      <c r="L42" s="1107"/>
      <c r="M42" s="1107"/>
      <c r="N42" s="1107"/>
      <c r="O42" s="1107"/>
      <c r="P42" s="1113"/>
      <c r="Q42" s="1107"/>
      <c r="R42" s="1107"/>
      <c r="S42" s="1107"/>
      <c r="T42" s="1107"/>
      <c r="U42" s="1107"/>
      <c r="V42" s="202"/>
      <c r="W42" s="202"/>
      <c r="X42" s="202"/>
      <c r="Y42" s="201"/>
      <c r="Z42" s="202"/>
      <c r="AA42" s="202"/>
    </row>
    <row r="43" spans="1:27" s="203" customFormat="1" ht="21" customHeight="1">
      <c r="A43" s="1114"/>
      <c r="B43" s="1107"/>
      <c r="C43" s="1107"/>
      <c r="D43" s="1107"/>
      <c r="E43" s="1107"/>
      <c r="F43" s="1107"/>
      <c r="G43" s="1107"/>
      <c r="H43" s="1107"/>
      <c r="I43" s="1107"/>
      <c r="J43" s="1107"/>
      <c r="K43" s="1107"/>
      <c r="L43" s="1107"/>
      <c r="M43" s="1107"/>
      <c r="N43" s="1107"/>
      <c r="O43" s="1107"/>
      <c r="P43" s="1113"/>
      <c r="Q43" s="1107"/>
      <c r="R43" s="1107"/>
      <c r="S43" s="1107"/>
      <c r="T43" s="1107"/>
      <c r="U43" s="1107"/>
      <c r="V43" s="202"/>
      <c r="W43" s="202"/>
      <c r="X43" s="202"/>
      <c r="Y43" s="201"/>
      <c r="Z43" s="202"/>
      <c r="AA43" s="202"/>
    </row>
    <row r="44" spans="1:27" s="203" customFormat="1" ht="21" customHeight="1">
      <c r="A44" s="1114"/>
      <c r="B44" s="1107"/>
      <c r="C44" s="1107"/>
      <c r="D44" s="1107"/>
      <c r="E44" s="1107"/>
      <c r="F44" s="1107"/>
      <c r="G44" s="1107"/>
      <c r="H44" s="1107"/>
      <c r="I44" s="1107"/>
      <c r="J44" s="1107"/>
      <c r="K44" s="1107"/>
      <c r="L44" s="1107"/>
      <c r="M44" s="1107"/>
      <c r="N44" s="1107"/>
      <c r="O44" s="1107"/>
      <c r="P44" s="1113"/>
      <c r="Q44" s="1107"/>
      <c r="R44" s="1107"/>
      <c r="S44" s="1107"/>
      <c r="T44" s="1107"/>
      <c r="U44" s="1107"/>
      <c r="V44" s="202"/>
      <c r="W44" s="202"/>
      <c r="X44" s="202"/>
      <c r="Y44" s="201"/>
      <c r="Z44" s="202"/>
      <c r="AA44" s="202"/>
    </row>
    <row r="45" spans="1:27" s="203" customFormat="1" ht="21" customHeight="1">
      <c r="A45" s="1114"/>
      <c r="B45" s="1107"/>
      <c r="C45" s="1107"/>
      <c r="D45" s="1107"/>
      <c r="E45" s="1107"/>
      <c r="F45" s="1107"/>
      <c r="G45" s="1107"/>
      <c r="H45" s="1107"/>
      <c r="I45" s="1107"/>
      <c r="J45" s="1107"/>
      <c r="K45" s="1107"/>
      <c r="L45" s="1107"/>
      <c r="M45" s="1107"/>
      <c r="N45" s="1107"/>
      <c r="O45" s="1107"/>
      <c r="P45" s="1113"/>
      <c r="Q45" s="1107"/>
      <c r="R45" s="1107"/>
      <c r="S45" s="1107"/>
      <c r="T45" s="1107"/>
      <c r="U45" s="1107"/>
      <c r="V45" s="202"/>
      <c r="W45" s="202"/>
      <c r="X45" s="202"/>
      <c r="Y45" s="201"/>
      <c r="Z45" s="202"/>
      <c r="AA45" s="202"/>
    </row>
    <row r="46" spans="1:27" s="203" customFormat="1" ht="21" customHeight="1">
      <c r="A46" s="1114"/>
      <c r="B46" s="1107"/>
      <c r="C46" s="1107"/>
      <c r="D46" s="1107"/>
      <c r="E46" s="1107"/>
      <c r="F46" s="1107"/>
      <c r="G46" s="1107"/>
      <c r="H46" s="1107"/>
      <c r="I46" s="1107"/>
      <c r="J46" s="1107"/>
      <c r="K46" s="1107"/>
      <c r="L46" s="1107"/>
      <c r="M46" s="1107"/>
      <c r="N46" s="1107"/>
      <c r="O46" s="1107"/>
      <c r="P46" s="1113"/>
      <c r="Q46" s="1107"/>
      <c r="R46" s="1107"/>
      <c r="S46" s="1107"/>
      <c r="T46" s="1107"/>
      <c r="U46" s="1107"/>
      <c r="V46" s="202"/>
      <c r="W46" s="202"/>
      <c r="X46" s="202"/>
      <c r="Y46" s="201"/>
      <c r="Z46" s="202"/>
      <c r="AA46" s="202"/>
    </row>
    <row r="47" spans="1:27" s="203" customFormat="1" ht="60" customHeight="1" thickBot="1">
      <c r="A47" s="1110"/>
      <c r="B47" s="1111"/>
      <c r="C47" s="1111"/>
      <c r="D47" s="1111"/>
      <c r="E47" s="1111"/>
      <c r="F47" s="1111"/>
      <c r="G47" s="1111"/>
      <c r="H47" s="1111"/>
      <c r="I47" s="1111"/>
      <c r="J47" s="1111"/>
      <c r="K47" s="1111"/>
      <c r="L47" s="1111"/>
      <c r="M47" s="1111"/>
      <c r="N47" s="1111"/>
      <c r="O47" s="1111"/>
      <c r="P47" s="1112"/>
      <c r="Q47" s="1107"/>
      <c r="R47" s="1107"/>
      <c r="S47" s="1107"/>
      <c r="T47" s="1107"/>
      <c r="U47" s="1107"/>
      <c r="V47" s="202"/>
      <c r="W47" s="202"/>
      <c r="X47" s="202"/>
      <c r="Y47" s="201"/>
      <c r="Z47" s="202"/>
      <c r="AA47" s="202"/>
    </row>
    <row r="48" spans="1:27" s="203" customFormat="1" ht="21" customHeight="1" thickBot="1">
      <c r="A48" s="1009"/>
      <c r="B48" s="1107"/>
      <c r="C48" s="1107"/>
      <c r="D48" s="1107"/>
      <c r="E48" s="1107"/>
      <c r="F48" s="1107"/>
      <c r="G48" s="1107"/>
      <c r="H48" s="1107"/>
      <c r="I48" s="1107"/>
      <c r="J48" s="1107"/>
      <c r="K48" s="1107"/>
      <c r="L48" s="1107"/>
      <c r="M48" s="1107"/>
      <c r="N48" s="1107"/>
      <c r="O48" s="1107"/>
      <c r="P48" s="1107"/>
      <c r="Q48" s="1107"/>
      <c r="R48" s="1107"/>
      <c r="S48" s="1107"/>
      <c r="T48" s="1107"/>
      <c r="U48" s="1107"/>
      <c r="V48" s="202"/>
      <c r="W48" s="202"/>
      <c r="X48" s="202"/>
      <c r="Y48" s="201"/>
      <c r="Z48" s="202"/>
      <c r="AA48" s="202"/>
    </row>
    <row r="49" spans="1:27" s="203" customFormat="1" ht="21" customHeight="1" thickBot="1">
      <c r="A49" s="1010" t="s">
        <v>707</v>
      </c>
      <c r="B49" s="1115"/>
      <c r="C49" s="1115"/>
      <c r="D49" s="1115"/>
      <c r="E49" s="1115"/>
      <c r="F49" s="1115"/>
      <c r="G49" s="1116"/>
      <c r="H49" s="255"/>
      <c r="I49" s="255"/>
      <c r="J49" s="255"/>
      <c r="K49" s="255"/>
      <c r="L49" s="255"/>
      <c r="M49" s="255"/>
      <c r="N49" s="256"/>
      <c r="O49" s="255"/>
      <c r="P49" s="255"/>
      <c r="Q49" s="257"/>
      <c r="R49" s="257"/>
      <c r="S49" s="257"/>
      <c r="T49" s="257"/>
      <c r="U49" s="257"/>
      <c r="V49" s="257"/>
      <c r="W49" s="257"/>
      <c r="X49" s="257"/>
      <c r="Y49" s="258"/>
      <c r="Z49" s="257"/>
      <c r="AA49" s="257"/>
    </row>
    <row r="50" spans="1:27" s="203" customFormat="1" ht="12" customHeight="1">
      <c r="A50" s="1002"/>
      <c r="B50" s="1117"/>
      <c r="C50" s="1117"/>
      <c r="D50" s="1117"/>
      <c r="E50" s="1117"/>
      <c r="F50" s="1117"/>
      <c r="G50" s="1113"/>
      <c r="H50" s="255"/>
      <c r="I50" s="255"/>
      <c r="J50" s="255"/>
      <c r="K50" s="255"/>
      <c r="L50" s="255"/>
      <c r="M50" s="255"/>
      <c r="N50" s="256"/>
      <c r="O50" s="255"/>
      <c r="P50" s="255"/>
      <c r="Q50" s="257"/>
      <c r="R50" s="257"/>
      <c r="S50" s="257"/>
      <c r="T50" s="257"/>
      <c r="U50" s="257"/>
      <c r="V50" s="257"/>
      <c r="W50" s="257"/>
      <c r="X50" s="257"/>
      <c r="Y50" s="258"/>
      <c r="Z50" s="257"/>
      <c r="AA50" s="257"/>
    </row>
    <row r="51" spans="1:27" s="203" customFormat="1" ht="15" customHeight="1">
      <c r="A51" s="1114"/>
      <c r="B51" s="1107"/>
      <c r="C51" s="1107"/>
      <c r="D51" s="1107"/>
      <c r="E51" s="1107"/>
      <c r="F51" s="1107"/>
      <c r="G51" s="1113"/>
      <c r="H51" s="259"/>
      <c r="I51" s="259"/>
      <c r="J51" s="257"/>
      <c r="K51" s="257"/>
      <c r="L51" s="257"/>
      <c r="M51" s="257"/>
      <c r="N51" s="260"/>
      <c r="O51" s="257"/>
      <c r="P51" s="257"/>
      <c r="Q51" s="257"/>
      <c r="R51" s="257"/>
      <c r="S51" s="257"/>
      <c r="T51" s="257"/>
      <c r="U51" s="257"/>
      <c r="V51" s="257"/>
      <c r="W51" s="257"/>
      <c r="X51" s="257"/>
      <c r="Y51" s="258"/>
      <c r="Z51" s="257"/>
      <c r="AA51" s="257"/>
    </row>
    <row r="52" spans="1:27" s="203" customFormat="1" ht="12" customHeight="1">
      <c r="A52" s="1114"/>
      <c r="B52" s="1107"/>
      <c r="C52" s="1107"/>
      <c r="D52" s="1107"/>
      <c r="E52" s="1107"/>
      <c r="F52" s="1107"/>
      <c r="G52" s="1113"/>
      <c r="H52" s="257"/>
      <c r="I52" s="257"/>
      <c r="J52" s="257"/>
      <c r="K52" s="257"/>
      <c r="L52" s="257"/>
      <c r="M52" s="257"/>
      <c r="N52" s="260"/>
      <c r="O52" s="257"/>
      <c r="P52" s="257"/>
      <c r="Q52" s="257"/>
      <c r="R52" s="257"/>
      <c r="S52" s="257"/>
      <c r="T52" s="257"/>
      <c r="U52" s="257"/>
      <c r="V52" s="257"/>
      <c r="W52" s="257"/>
      <c r="X52" s="257"/>
      <c r="Y52" s="258"/>
      <c r="Z52" s="257"/>
      <c r="AA52" s="257"/>
    </row>
    <row r="53" spans="1:27" s="203" customFormat="1" ht="15" customHeight="1">
      <c r="A53" s="1114"/>
      <c r="B53" s="1107"/>
      <c r="C53" s="1107"/>
      <c r="D53" s="1107"/>
      <c r="E53" s="1107"/>
      <c r="F53" s="1107"/>
      <c r="G53" s="1113"/>
      <c r="H53" s="257"/>
      <c r="I53" s="257"/>
      <c r="J53" s="257"/>
      <c r="K53" s="257"/>
      <c r="L53" s="257"/>
      <c r="M53" s="257"/>
      <c r="N53" s="260"/>
      <c r="O53" s="257"/>
      <c r="P53" s="257"/>
      <c r="Q53" s="257"/>
      <c r="R53" s="257"/>
      <c r="S53" s="257"/>
      <c r="T53" s="257"/>
      <c r="U53" s="257"/>
      <c r="V53" s="257"/>
      <c r="W53" s="257"/>
      <c r="X53" s="257"/>
      <c r="Y53" s="258"/>
      <c r="Z53" s="257"/>
      <c r="AA53" s="257"/>
    </row>
    <row r="54" spans="1:27" s="203" customFormat="1" ht="12" customHeight="1">
      <c r="A54" s="1114"/>
      <c r="B54" s="1107"/>
      <c r="C54" s="1107"/>
      <c r="D54" s="1107"/>
      <c r="E54" s="1107"/>
      <c r="F54" s="1107"/>
      <c r="G54" s="1113"/>
      <c r="H54" s="257"/>
      <c r="I54" s="257"/>
      <c r="J54" s="257"/>
      <c r="K54" s="257"/>
      <c r="L54" s="257"/>
      <c r="M54" s="257"/>
      <c r="N54" s="260"/>
      <c r="O54" s="257"/>
      <c r="P54" s="257"/>
      <c r="Q54" s="257"/>
      <c r="R54" s="257"/>
      <c r="S54" s="257"/>
      <c r="T54" s="257"/>
      <c r="U54" s="257"/>
      <c r="V54" s="257"/>
      <c r="W54" s="257"/>
      <c r="X54" s="257"/>
      <c r="Y54" s="258"/>
      <c r="Z54" s="257"/>
      <c r="AA54" s="257"/>
    </row>
    <row r="55" spans="1:27" s="203" customFormat="1" ht="21.75" customHeight="1">
      <c r="A55" s="1114"/>
      <c r="B55" s="1107"/>
      <c r="C55" s="1107"/>
      <c r="D55" s="1107"/>
      <c r="E55" s="1107"/>
      <c r="F55" s="1107"/>
      <c r="G55" s="1113"/>
      <c r="H55" s="257"/>
      <c r="I55" s="257"/>
      <c r="J55" s="257"/>
      <c r="K55" s="1003" t="s">
        <v>708</v>
      </c>
      <c r="L55" s="1117"/>
      <c r="M55" s="1004"/>
      <c r="N55" s="1104"/>
      <c r="O55" s="1104"/>
      <c r="P55" s="1104"/>
      <c r="Q55" s="257"/>
      <c r="R55" s="257"/>
      <c r="S55" s="257"/>
      <c r="T55" s="257"/>
      <c r="U55" s="257"/>
      <c r="V55" s="257"/>
      <c r="W55" s="257"/>
      <c r="X55" s="257"/>
      <c r="Y55" s="258"/>
      <c r="Z55" s="257"/>
      <c r="AA55" s="257"/>
    </row>
    <row r="56" spans="1:27" s="203" customFormat="1" ht="12" customHeight="1">
      <c r="A56" s="1114"/>
      <c r="B56" s="1107"/>
      <c r="C56" s="1107"/>
      <c r="D56" s="1107"/>
      <c r="E56" s="1107"/>
      <c r="F56" s="1107"/>
      <c r="G56" s="1113"/>
      <c r="H56" s="257"/>
      <c r="I56" s="257"/>
      <c r="J56" s="257"/>
      <c r="K56" s="257"/>
      <c r="L56" s="257"/>
      <c r="M56" s="257"/>
      <c r="N56" s="260"/>
      <c r="O56" s="257"/>
      <c r="P56" s="257"/>
      <c r="Q56" s="257"/>
      <c r="R56" s="257"/>
      <c r="S56" s="257"/>
      <c r="T56" s="257"/>
      <c r="U56" s="257"/>
      <c r="V56" s="257"/>
      <c r="W56" s="257"/>
      <c r="X56" s="257"/>
      <c r="Y56" s="258"/>
      <c r="Z56" s="257"/>
      <c r="AA56" s="257"/>
    </row>
    <row r="57" spans="1:27" s="203" customFormat="1" ht="15" customHeight="1">
      <c r="A57" s="1114"/>
      <c r="B57" s="1107"/>
      <c r="C57" s="1107"/>
      <c r="D57" s="1107"/>
      <c r="E57" s="1107"/>
      <c r="F57" s="1107"/>
      <c r="G57" s="1113"/>
      <c r="H57" s="257"/>
      <c r="I57" s="257"/>
      <c r="J57" s="257"/>
      <c r="K57" s="257"/>
      <c r="L57" s="257"/>
      <c r="M57" s="257"/>
      <c r="N57" s="260"/>
      <c r="O57" s="257"/>
      <c r="P57" s="257"/>
      <c r="Q57" s="257"/>
      <c r="R57" s="257"/>
      <c r="S57" s="257"/>
      <c r="T57" s="257"/>
      <c r="U57" s="257"/>
      <c r="V57" s="257"/>
      <c r="W57" s="257"/>
      <c r="X57" s="257"/>
      <c r="Y57" s="258"/>
      <c r="Z57" s="257"/>
      <c r="AA57" s="257"/>
    </row>
    <row r="58" spans="1:27" s="203" customFormat="1" ht="12" customHeight="1">
      <c r="A58" s="1114"/>
      <c r="B58" s="1107"/>
      <c r="C58" s="1107"/>
      <c r="D58" s="1107"/>
      <c r="E58" s="1107"/>
      <c r="F58" s="1107"/>
      <c r="G58" s="1113"/>
      <c r="H58" s="257"/>
      <c r="I58" s="257"/>
      <c r="J58" s="257"/>
      <c r="K58" s="257"/>
      <c r="L58" s="257"/>
      <c r="M58" s="257"/>
      <c r="N58" s="260"/>
      <c r="O58" s="257"/>
      <c r="P58" s="257"/>
      <c r="Q58" s="257"/>
      <c r="R58" s="257"/>
      <c r="S58" s="257"/>
      <c r="T58" s="257"/>
      <c r="U58" s="257"/>
      <c r="V58" s="257"/>
      <c r="W58" s="257"/>
      <c r="X58" s="257"/>
      <c r="Y58" s="258"/>
      <c r="Z58" s="257"/>
      <c r="AA58" s="257"/>
    </row>
    <row r="59" spans="1:27" s="203" customFormat="1" ht="15" customHeight="1">
      <c r="A59" s="1114"/>
      <c r="B59" s="1107"/>
      <c r="C59" s="1107"/>
      <c r="D59" s="1107"/>
      <c r="E59" s="1107"/>
      <c r="F59" s="1107"/>
      <c r="G59" s="1113"/>
      <c r="H59" s="257"/>
      <c r="I59" s="257"/>
      <c r="J59" s="257"/>
      <c r="K59" s="257"/>
      <c r="L59" s="257"/>
      <c r="M59" s="257"/>
      <c r="N59" s="260"/>
      <c r="O59" s="257"/>
      <c r="P59" s="257"/>
      <c r="Q59" s="257"/>
      <c r="R59" s="257"/>
      <c r="S59" s="257"/>
      <c r="T59" s="257"/>
      <c r="U59" s="257"/>
      <c r="V59" s="257"/>
      <c r="W59" s="257"/>
      <c r="X59" s="257"/>
      <c r="Y59" s="258"/>
      <c r="Z59" s="257"/>
      <c r="AA59" s="257"/>
    </row>
    <row r="60" spans="1:27" s="203" customFormat="1" ht="12" customHeight="1">
      <c r="A60" s="1114"/>
      <c r="B60" s="1107"/>
      <c r="C60" s="1107"/>
      <c r="D60" s="1107"/>
      <c r="E60" s="1107"/>
      <c r="F60" s="1107"/>
      <c r="G60" s="1113"/>
      <c r="H60" s="257"/>
      <c r="I60" s="257"/>
      <c r="J60" s="257"/>
      <c r="K60" s="257"/>
      <c r="L60" s="257"/>
      <c r="M60" s="257"/>
      <c r="N60" s="260"/>
      <c r="O60" s="257"/>
      <c r="P60" s="257"/>
      <c r="Q60" s="257"/>
      <c r="R60" s="257"/>
      <c r="S60" s="257"/>
      <c r="T60" s="257"/>
      <c r="U60" s="257"/>
      <c r="V60" s="257"/>
      <c r="W60" s="257"/>
      <c r="X60" s="257"/>
      <c r="Y60" s="258"/>
      <c r="Z60" s="257"/>
      <c r="AA60" s="257"/>
    </row>
    <row r="61" spans="1:27" s="203" customFormat="1" ht="15" customHeight="1">
      <c r="A61" s="1114"/>
      <c r="B61" s="1107"/>
      <c r="C61" s="1107"/>
      <c r="D61" s="1107"/>
      <c r="E61" s="1107"/>
      <c r="F61" s="1107"/>
      <c r="G61" s="1113"/>
      <c r="H61" s="257"/>
      <c r="I61" s="257"/>
      <c r="J61" s="257"/>
      <c r="K61" s="257"/>
      <c r="L61" s="257"/>
      <c r="M61" s="257"/>
      <c r="N61" s="260"/>
      <c r="O61" s="257"/>
      <c r="P61" s="257"/>
      <c r="Q61" s="257"/>
      <c r="R61" s="257"/>
      <c r="S61" s="257"/>
      <c r="T61" s="257"/>
      <c r="U61" s="257"/>
      <c r="V61" s="257"/>
      <c r="W61" s="257"/>
      <c r="X61" s="257"/>
      <c r="Y61" s="258"/>
      <c r="Z61" s="257"/>
      <c r="AA61" s="257"/>
    </row>
    <row r="62" spans="1:27" s="203" customFormat="1" ht="12" customHeight="1">
      <c r="A62" s="1114"/>
      <c r="B62" s="1107"/>
      <c r="C62" s="1107"/>
      <c r="D62" s="1107"/>
      <c r="E62" s="1107"/>
      <c r="F62" s="1107"/>
      <c r="G62" s="1113"/>
      <c r="H62" s="257"/>
      <c r="I62" s="257"/>
      <c r="J62" s="257"/>
      <c r="K62" s="257"/>
      <c r="L62" s="257"/>
      <c r="M62" s="257"/>
      <c r="N62" s="260"/>
      <c r="O62" s="257"/>
      <c r="P62" s="257"/>
      <c r="Q62" s="257"/>
      <c r="R62" s="257"/>
      <c r="S62" s="257"/>
      <c r="T62" s="257"/>
      <c r="U62" s="257"/>
      <c r="V62" s="257"/>
      <c r="W62" s="257"/>
      <c r="X62" s="257"/>
      <c r="Y62" s="258"/>
      <c r="Z62" s="257"/>
      <c r="AA62" s="257"/>
    </row>
    <row r="63" spans="1:27" s="203" customFormat="1" ht="15" customHeight="1">
      <c r="A63" s="1114"/>
      <c r="B63" s="1107"/>
      <c r="C63" s="1107"/>
      <c r="D63" s="1107"/>
      <c r="E63" s="1107"/>
      <c r="F63" s="1107"/>
      <c r="G63" s="1113"/>
      <c r="H63" s="257"/>
      <c r="I63" s="257"/>
      <c r="J63" s="257"/>
      <c r="K63" s="257"/>
      <c r="L63" s="257"/>
      <c r="M63" s="257"/>
      <c r="N63" s="260"/>
      <c r="O63" s="257"/>
      <c r="P63" s="257"/>
      <c r="Q63" s="257"/>
      <c r="R63" s="257"/>
      <c r="S63" s="257"/>
      <c r="T63" s="257"/>
      <c r="U63" s="257"/>
      <c r="V63" s="257"/>
      <c r="W63" s="257"/>
      <c r="X63" s="257"/>
      <c r="Y63" s="258"/>
      <c r="Z63" s="257"/>
      <c r="AA63" s="257"/>
    </row>
    <row r="64" spans="1:27" s="203" customFormat="1" ht="12" customHeight="1">
      <c r="A64" s="1114"/>
      <c r="B64" s="1107"/>
      <c r="C64" s="1107"/>
      <c r="D64" s="1107"/>
      <c r="E64" s="1107"/>
      <c r="F64" s="1107"/>
      <c r="G64" s="1113"/>
      <c r="H64" s="257"/>
      <c r="I64" s="257"/>
      <c r="J64" s="257"/>
      <c r="K64" s="257"/>
      <c r="L64" s="257"/>
      <c r="M64" s="257"/>
      <c r="N64" s="260"/>
      <c r="O64" s="257"/>
      <c r="P64" s="257"/>
      <c r="Q64" s="257"/>
      <c r="R64" s="257"/>
      <c r="S64" s="257"/>
      <c r="T64" s="257"/>
      <c r="U64" s="257"/>
      <c r="V64" s="257"/>
      <c r="W64" s="257"/>
      <c r="X64" s="257"/>
      <c r="Y64" s="258"/>
      <c r="Z64" s="257"/>
      <c r="AA64" s="257"/>
    </row>
    <row r="65" spans="1:27" s="203" customFormat="1" ht="15" customHeight="1">
      <c r="A65" s="1114"/>
      <c r="B65" s="1107"/>
      <c r="C65" s="1107"/>
      <c r="D65" s="1107"/>
      <c r="E65" s="1107"/>
      <c r="F65" s="1107"/>
      <c r="G65" s="1113"/>
      <c r="H65" s="257"/>
      <c r="I65" s="257"/>
      <c r="J65" s="257"/>
      <c r="K65" s="257"/>
      <c r="L65" s="257"/>
      <c r="M65" s="257"/>
      <c r="N65" s="260"/>
      <c r="O65" s="257"/>
      <c r="P65" s="257"/>
      <c r="Q65" s="257"/>
      <c r="R65" s="257"/>
      <c r="S65" s="257"/>
      <c r="T65" s="257"/>
      <c r="U65" s="257"/>
      <c r="V65" s="257"/>
      <c r="W65" s="257"/>
      <c r="X65" s="257"/>
      <c r="Y65" s="258"/>
      <c r="Z65" s="257"/>
      <c r="AA65" s="257"/>
    </row>
    <row r="66" spans="1:27" s="203" customFormat="1" ht="12" customHeight="1">
      <c r="A66" s="1118"/>
      <c r="B66" s="1104"/>
      <c r="C66" s="1104"/>
      <c r="D66" s="1104"/>
      <c r="E66" s="1104"/>
      <c r="F66" s="1104"/>
      <c r="G66" s="1119"/>
      <c r="H66" s="257"/>
      <c r="I66" s="257"/>
      <c r="J66" s="257"/>
      <c r="K66" s="257"/>
      <c r="L66" s="257"/>
      <c r="M66" s="257"/>
      <c r="N66" s="260"/>
      <c r="O66" s="257"/>
      <c r="P66" s="257"/>
      <c r="Q66" s="257"/>
      <c r="R66" s="257"/>
      <c r="S66" s="257"/>
      <c r="T66" s="257"/>
      <c r="U66" s="257"/>
      <c r="V66" s="257"/>
      <c r="W66" s="257"/>
      <c r="X66" s="257"/>
      <c r="Y66" s="258"/>
      <c r="Z66" s="257"/>
      <c r="AA66" s="257"/>
    </row>
    <row r="67" spans="1:27" s="203" customFormat="1" ht="15" customHeight="1">
      <c r="A67" s="1005"/>
      <c r="B67" s="1120"/>
      <c r="C67" s="1120"/>
      <c r="D67" s="1120"/>
      <c r="E67" s="1120"/>
      <c r="F67" s="1120"/>
      <c r="G67" s="1121"/>
      <c r="H67" s="257"/>
      <c r="I67" s="257"/>
      <c r="J67" s="257"/>
      <c r="K67" s="257"/>
      <c r="L67" s="257"/>
      <c r="M67" s="257"/>
      <c r="N67" s="260"/>
      <c r="O67" s="257"/>
      <c r="P67" s="257"/>
      <c r="Q67" s="257"/>
      <c r="R67" s="257"/>
      <c r="S67" s="257"/>
      <c r="T67" s="257"/>
      <c r="U67" s="257"/>
      <c r="V67" s="257"/>
      <c r="W67" s="257"/>
      <c r="X67" s="257"/>
      <c r="Y67" s="258"/>
      <c r="Z67" s="257"/>
      <c r="AA67" s="257"/>
    </row>
    <row r="68" spans="1:27" s="203" customFormat="1" ht="15" customHeight="1">
      <c r="A68" s="1114"/>
      <c r="B68" s="1107"/>
      <c r="C68" s="1107"/>
      <c r="D68" s="1107"/>
      <c r="E68" s="1107"/>
      <c r="F68" s="1107"/>
      <c r="G68" s="1113"/>
      <c r="H68" s="257"/>
      <c r="I68" s="257"/>
      <c r="J68" s="257"/>
      <c r="K68" s="257"/>
      <c r="L68" s="257"/>
      <c r="M68" s="257"/>
      <c r="N68" s="260"/>
      <c r="O68" s="257"/>
      <c r="P68" s="257"/>
      <c r="Q68" s="257"/>
      <c r="R68" s="257"/>
      <c r="S68" s="257"/>
      <c r="T68" s="257"/>
      <c r="U68" s="257"/>
      <c r="V68" s="257"/>
      <c r="W68" s="257"/>
      <c r="X68" s="257"/>
      <c r="Y68" s="258"/>
      <c r="Z68" s="257"/>
      <c r="AA68" s="257"/>
    </row>
    <row r="69" spans="1:27" s="203" customFormat="1" ht="83.25" customHeight="1" thickBot="1">
      <c r="A69" s="1110"/>
      <c r="B69" s="1111"/>
      <c r="C69" s="1111"/>
      <c r="D69" s="1111"/>
      <c r="E69" s="1111"/>
      <c r="F69" s="1111"/>
      <c r="G69" s="1112"/>
      <c r="H69" s="257"/>
      <c r="I69" s="257"/>
      <c r="J69" s="257"/>
      <c r="K69" s="257"/>
      <c r="L69" s="257"/>
      <c r="M69" s="257"/>
      <c r="N69" s="260"/>
      <c r="O69" s="257"/>
      <c r="P69" s="257"/>
      <c r="Q69" s="257"/>
      <c r="R69" s="257"/>
      <c r="S69" s="257"/>
      <c r="T69" s="257"/>
      <c r="U69" s="257"/>
      <c r="V69" s="257"/>
      <c r="W69" s="257"/>
      <c r="X69" s="257"/>
      <c r="Y69" s="258"/>
      <c r="Z69" s="257"/>
      <c r="AA69" s="257"/>
    </row>
    <row r="70" spans="1:27" s="203" customFormat="1" ht="15" customHeight="1">
      <c r="A70" s="257"/>
      <c r="B70" s="257"/>
      <c r="C70" s="257"/>
      <c r="D70" s="257"/>
      <c r="E70" s="257"/>
      <c r="F70" s="257"/>
      <c r="G70" s="257"/>
      <c r="H70" s="257"/>
      <c r="I70" s="257"/>
      <c r="J70" s="257"/>
      <c r="K70" s="257"/>
      <c r="L70" s="257"/>
      <c r="M70" s="257"/>
      <c r="N70" s="260"/>
      <c r="O70" s="257"/>
      <c r="P70" s="257"/>
      <c r="Q70" s="257"/>
      <c r="R70" s="257"/>
      <c r="S70" s="257"/>
      <c r="T70" s="257"/>
      <c r="U70" s="257"/>
      <c r="V70" s="257"/>
      <c r="W70" s="257"/>
      <c r="X70" s="257"/>
      <c r="Y70" s="258"/>
      <c r="Z70" s="257"/>
      <c r="AA70" s="257"/>
    </row>
  </sheetData>
  <mergeCells count="116">
    <mergeCell ref="A6:A7"/>
    <mergeCell ref="B6:B7"/>
    <mergeCell ref="C6:C7"/>
    <mergeCell ref="D6:D7"/>
    <mergeCell ref="E6:E7"/>
    <mergeCell ref="F6:F7"/>
    <mergeCell ref="A1:V1"/>
    <mergeCell ref="W1:X1"/>
    <mergeCell ref="A2:V3"/>
    <mergeCell ref="W2:X2"/>
    <mergeCell ref="W3:X3"/>
    <mergeCell ref="A4:G4"/>
    <mergeCell ref="H4:V4"/>
    <mergeCell ref="W4:W5"/>
    <mergeCell ref="X4:X5"/>
    <mergeCell ref="T8:T9"/>
    <mergeCell ref="U8:U9"/>
    <mergeCell ref="V8:V9"/>
    <mergeCell ref="W8:W9"/>
    <mergeCell ref="X8:X9"/>
    <mergeCell ref="A10:A11"/>
    <mergeCell ref="B10:B11"/>
    <mergeCell ref="C10:C11"/>
    <mergeCell ref="D10:D11"/>
    <mergeCell ref="E10:E11"/>
    <mergeCell ref="A8:A9"/>
    <mergeCell ref="B8:B9"/>
    <mergeCell ref="C8:C9"/>
    <mergeCell ref="D8:D9"/>
    <mergeCell ref="E8:E9"/>
    <mergeCell ref="F8:F9"/>
    <mergeCell ref="F10:F11"/>
    <mergeCell ref="T10:T11"/>
    <mergeCell ref="A12:A13"/>
    <mergeCell ref="B12:B13"/>
    <mergeCell ref="C12:C13"/>
    <mergeCell ref="D12:D13"/>
    <mergeCell ref="E12:E13"/>
    <mergeCell ref="F12:F13"/>
    <mergeCell ref="T12:T13"/>
    <mergeCell ref="U12:U13"/>
    <mergeCell ref="V12:V13"/>
    <mergeCell ref="W12:W13"/>
    <mergeCell ref="X12:X13"/>
    <mergeCell ref="A14:A15"/>
    <mergeCell ref="B14:B15"/>
    <mergeCell ref="C14:C15"/>
    <mergeCell ref="D14:D15"/>
    <mergeCell ref="E14:E15"/>
    <mergeCell ref="F14:F15"/>
    <mergeCell ref="V16:V17"/>
    <mergeCell ref="W16:W17"/>
    <mergeCell ref="X16:X17"/>
    <mergeCell ref="T14:T15"/>
    <mergeCell ref="U14:U15"/>
    <mergeCell ref="V14:V15"/>
    <mergeCell ref="W14:W15"/>
    <mergeCell ref="X14:X15"/>
    <mergeCell ref="A16:A17"/>
    <mergeCell ref="B16:B17"/>
    <mergeCell ref="C16:C17"/>
    <mergeCell ref="D16:D17"/>
    <mergeCell ref="E16:E17"/>
    <mergeCell ref="A18:A19"/>
    <mergeCell ref="B18:B19"/>
    <mergeCell ref="C18:C19"/>
    <mergeCell ref="D18:D19"/>
    <mergeCell ref="E18:E19"/>
    <mergeCell ref="F18:F19"/>
    <mergeCell ref="F16:F17"/>
    <mergeCell ref="T16:T17"/>
    <mergeCell ref="U16:U17"/>
    <mergeCell ref="A22:A23"/>
    <mergeCell ref="B22:B23"/>
    <mergeCell ref="C22:C23"/>
    <mergeCell ref="D22:D23"/>
    <mergeCell ref="E22:E23"/>
    <mergeCell ref="F22:F23"/>
    <mergeCell ref="A20:A21"/>
    <mergeCell ref="B20:B21"/>
    <mergeCell ref="C20:C21"/>
    <mergeCell ref="D20:D21"/>
    <mergeCell ref="E20:E21"/>
    <mergeCell ref="F20:F21"/>
    <mergeCell ref="A26:G26"/>
    <mergeCell ref="A27:G27"/>
    <mergeCell ref="A28:G28"/>
    <mergeCell ref="H29:J29"/>
    <mergeCell ref="K29:M29"/>
    <mergeCell ref="N29:P29"/>
    <mergeCell ref="A24:A25"/>
    <mergeCell ref="B24:B25"/>
    <mergeCell ref="C24:C25"/>
    <mergeCell ref="D24:D25"/>
    <mergeCell ref="E24:E25"/>
    <mergeCell ref="F24:F25"/>
    <mergeCell ref="Q29:S29"/>
    <mergeCell ref="A32:B33"/>
    <mergeCell ref="D32:G32"/>
    <mergeCell ref="D33:G33"/>
    <mergeCell ref="A34:B34"/>
    <mergeCell ref="F34:F37"/>
    <mergeCell ref="Q34:R34"/>
    <mergeCell ref="A35:B35"/>
    <mergeCell ref="A36:B36"/>
    <mergeCell ref="A37:B37"/>
    <mergeCell ref="A50:G66"/>
    <mergeCell ref="K55:L55"/>
    <mergeCell ref="M55:P55"/>
    <mergeCell ref="A67:G69"/>
    <mergeCell ref="A39:U39"/>
    <mergeCell ref="A40:P41"/>
    <mergeCell ref="Q40:U47"/>
    <mergeCell ref="A42:P47"/>
    <mergeCell ref="A48:U48"/>
    <mergeCell ref="A49:G49"/>
  </mergeCells>
  <conditionalFormatting sqref="H6:H7 H8:S19 H20:Q20 S20 H21:S25">
    <cfRule type="cellIs" dxfId="2" priority="1" operator="equal">
      <formula>1</formula>
    </cfRule>
    <cfRule type="cellIs" dxfId="1" priority="2" operator="equal">
      <formula>2</formula>
    </cfRule>
    <cfRule type="cellIs" dxfId="0" priority="3" operator="equal">
      <formula>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62"/>
  <sheetViews>
    <sheetView topLeftCell="A16" workbookViewId="0">
      <selection activeCell="B42" sqref="B42"/>
    </sheetView>
  </sheetViews>
  <sheetFormatPr defaultColWidth="11.42578125" defaultRowHeight="15"/>
  <cols>
    <col min="2" max="2" width="52" customWidth="1"/>
    <col min="3" max="3" width="14.85546875" customWidth="1"/>
    <col min="5" max="5" width="121.28515625" customWidth="1"/>
  </cols>
  <sheetData>
    <row r="1" spans="2:5">
      <c r="B1" s="15" t="s">
        <v>996</v>
      </c>
      <c r="E1" s="16" t="s">
        <v>997</v>
      </c>
    </row>
    <row r="2" spans="2:5">
      <c r="B2" s="17" t="s">
        <v>298</v>
      </c>
      <c r="E2" s="17" t="s">
        <v>299</v>
      </c>
    </row>
    <row r="3" spans="2:5">
      <c r="B3" s="17" t="s">
        <v>267</v>
      </c>
      <c r="E3" s="17" t="s">
        <v>118</v>
      </c>
    </row>
    <row r="4" spans="2:5">
      <c r="B4" s="17" t="s">
        <v>67</v>
      </c>
      <c r="E4" s="17" t="s">
        <v>68</v>
      </c>
    </row>
    <row r="5" spans="2:5">
      <c r="B5" s="17" t="s">
        <v>201</v>
      </c>
      <c r="E5" s="17" t="s">
        <v>202</v>
      </c>
    </row>
    <row r="7" spans="2:5">
      <c r="B7" s="18" t="s">
        <v>998</v>
      </c>
      <c r="E7" s="19" t="s">
        <v>999</v>
      </c>
    </row>
    <row r="8" spans="2:5" ht="45.75" customHeight="1">
      <c r="B8" s="20" t="s">
        <v>300</v>
      </c>
      <c r="E8" s="17" t="s">
        <v>70</v>
      </c>
    </row>
    <row r="9" spans="2:5" ht="90.75" customHeight="1">
      <c r="B9" s="21" t="s">
        <v>406</v>
      </c>
      <c r="E9" s="17" t="s">
        <v>109</v>
      </c>
    </row>
    <row r="10" spans="2:5" ht="89.25" customHeight="1">
      <c r="B10" s="21" t="s">
        <v>232</v>
      </c>
      <c r="E10" s="17" t="s">
        <v>149</v>
      </c>
    </row>
    <row r="11" spans="2:5" ht="56.25" customHeight="1">
      <c r="B11" s="21" t="s">
        <v>268</v>
      </c>
      <c r="E11" s="17" t="s">
        <v>1000</v>
      </c>
    </row>
    <row r="12" spans="2:5" ht="60.75" customHeight="1">
      <c r="B12" s="21" t="s">
        <v>281</v>
      </c>
      <c r="E12" s="17" t="s">
        <v>233</v>
      </c>
    </row>
    <row r="13" spans="2:5" ht="69" customHeight="1">
      <c r="B13" s="21" t="s">
        <v>69</v>
      </c>
      <c r="E13" s="17" t="s">
        <v>269</v>
      </c>
    </row>
    <row r="14" spans="2:5" ht="39.75" customHeight="1">
      <c r="B14" s="21" t="s">
        <v>1001</v>
      </c>
      <c r="E14" s="17" t="s">
        <v>301</v>
      </c>
    </row>
    <row r="15" spans="2:5" ht="34.5" customHeight="1">
      <c r="B15" s="21" t="s">
        <v>437</v>
      </c>
      <c r="E15" s="17" t="s">
        <v>1002</v>
      </c>
    </row>
    <row r="16" spans="2:5" ht="45.75" customHeight="1">
      <c r="B16" s="21" t="s">
        <v>611</v>
      </c>
      <c r="E16" s="17" t="s">
        <v>378</v>
      </c>
    </row>
    <row r="17" spans="2:5" ht="48.75" customHeight="1">
      <c r="B17" s="21" t="s">
        <v>210</v>
      </c>
      <c r="E17" s="17" t="s">
        <v>407</v>
      </c>
    </row>
    <row r="18" spans="2:5" ht="45" customHeight="1">
      <c r="B18" s="21" t="s">
        <v>203</v>
      </c>
      <c r="E18" s="17" t="s">
        <v>438</v>
      </c>
    </row>
    <row r="19" spans="2:5" ht="22.5" customHeight="1">
      <c r="B19" s="21" t="s">
        <v>223</v>
      </c>
      <c r="E19" s="17" t="s">
        <v>462</v>
      </c>
    </row>
    <row r="20" spans="2:5">
      <c r="E20" s="17" t="s">
        <v>472</v>
      </c>
    </row>
    <row r="21" spans="2:5">
      <c r="B21" s="18" t="s">
        <v>21</v>
      </c>
      <c r="E21" s="17" t="s">
        <v>534</v>
      </c>
    </row>
    <row r="22" spans="2:5">
      <c r="B22" s="21" t="s">
        <v>71</v>
      </c>
      <c r="E22" s="17" t="s">
        <v>584</v>
      </c>
    </row>
    <row r="23" spans="2:5">
      <c r="B23" s="21" t="s">
        <v>270</v>
      </c>
      <c r="E23" s="17" t="s">
        <v>1003</v>
      </c>
    </row>
    <row r="24" spans="2:5">
      <c r="B24" s="21" t="s">
        <v>234</v>
      </c>
      <c r="E24" s="17" t="s">
        <v>1004</v>
      </c>
    </row>
    <row r="25" spans="2:5">
      <c r="B25" s="21" t="s">
        <v>634</v>
      </c>
      <c r="E25" s="17" t="s">
        <v>612</v>
      </c>
    </row>
    <row r="26" spans="2:5">
      <c r="E26" s="17" t="s">
        <v>633</v>
      </c>
    </row>
    <row r="27" spans="2:5">
      <c r="B27" s="22" t="s">
        <v>25</v>
      </c>
    </row>
    <row r="28" spans="2:5">
      <c r="B28" s="21" t="s">
        <v>237</v>
      </c>
    </row>
    <row r="29" spans="2:5">
      <c r="B29" s="21" t="s">
        <v>113</v>
      </c>
      <c r="E29" s="18" t="s">
        <v>1005</v>
      </c>
    </row>
    <row r="30" spans="2:5">
      <c r="B30" s="21" t="s">
        <v>75</v>
      </c>
      <c r="E30" s="17" t="s">
        <v>441</v>
      </c>
    </row>
    <row r="31" spans="2:5">
      <c r="E31" s="17" t="s">
        <v>464</v>
      </c>
    </row>
    <row r="32" spans="2:5">
      <c r="B32" s="22" t="s">
        <v>32</v>
      </c>
      <c r="E32" s="17" t="s">
        <v>74</v>
      </c>
    </row>
    <row r="33" spans="2:5">
      <c r="B33" s="21" t="s">
        <v>80</v>
      </c>
      <c r="E33" s="17" t="s">
        <v>93</v>
      </c>
    </row>
    <row r="34" spans="2:5">
      <c r="B34" s="21" t="s">
        <v>90</v>
      </c>
      <c r="E34" s="17" t="s">
        <v>586</v>
      </c>
    </row>
    <row r="35" spans="2:5">
      <c r="E35" s="17" t="s">
        <v>244</v>
      </c>
    </row>
    <row r="36" spans="2:5">
      <c r="B36" s="22" t="s">
        <v>1006</v>
      </c>
      <c r="E36" s="17" t="s">
        <v>112</v>
      </c>
    </row>
    <row r="37" spans="2:5">
      <c r="B37" s="17" t="s">
        <v>440</v>
      </c>
      <c r="E37" s="17" t="s">
        <v>760</v>
      </c>
    </row>
    <row r="38" spans="2:5">
      <c r="B38" s="17" t="s">
        <v>87</v>
      </c>
      <c r="E38" s="17" t="s">
        <v>1007</v>
      </c>
    </row>
    <row r="39" spans="2:5">
      <c r="B39" s="17" t="s">
        <v>243</v>
      </c>
      <c r="E39" s="17" t="s">
        <v>1008</v>
      </c>
    </row>
    <row r="40" spans="2:5">
      <c r="B40" s="17" t="s">
        <v>73</v>
      </c>
      <c r="E40" s="17" t="s">
        <v>236</v>
      </c>
    </row>
    <row r="41" spans="2:5">
      <c r="B41" s="17" t="s">
        <v>111</v>
      </c>
      <c r="E41" s="17" t="s">
        <v>1009</v>
      </c>
    </row>
    <row r="42" spans="2:5">
      <c r="B42" s="17" t="s">
        <v>206</v>
      </c>
      <c r="E42" s="17" t="s">
        <v>130</v>
      </c>
    </row>
    <row r="43" spans="2:5">
      <c r="B43" s="17" t="s">
        <v>634</v>
      </c>
      <c r="E43" s="17" t="s">
        <v>530</v>
      </c>
    </row>
    <row r="44" spans="2:5">
      <c r="E44" s="17" t="s">
        <v>138</v>
      </c>
    </row>
    <row r="45" spans="2:5">
      <c r="B45" s="22" t="s">
        <v>1010</v>
      </c>
      <c r="E45" s="17" t="s">
        <v>308</v>
      </c>
    </row>
    <row r="46" spans="2:5">
      <c r="B46" s="17" t="s">
        <v>1011</v>
      </c>
      <c r="E46" s="17" t="s">
        <v>163</v>
      </c>
    </row>
    <row r="47" spans="2:5">
      <c r="B47" s="17" t="s">
        <v>1012</v>
      </c>
      <c r="E47" s="17" t="s">
        <v>272</v>
      </c>
    </row>
    <row r="48" spans="2:5">
      <c r="E48" s="17" t="s">
        <v>634</v>
      </c>
    </row>
    <row r="49" spans="2:3">
      <c r="B49" s="1062" t="s">
        <v>1013</v>
      </c>
      <c r="C49" s="1063"/>
    </row>
    <row r="50" spans="2:3">
      <c r="B50" s="17" t="s">
        <v>155</v>
      </c>
      <c r="C50" s="17" t="s">
        <v>1014</v>
      </c>
    </row>
    <row r="51" spans="2:3">
      <c r="B51" s="17" t="s">
        <v>157</v>
      </c>
      <c r="C51" s="17" t="s">
        <v>1015</v>
      </c>
    </row>
    <row r="52" spans="2:3">
      <c r="B52" s="17" t="s">
        <v>1016</v>
      </c>
      <c r="C52" s="17" t="s">
        <v>1017</v>
      </c>
    </row>
    <row r="53" spans="2:3">
      <c r="B53" s="17" t="s">
        <v>1018</v>
      </c>
      <c r="C53" s="17" t="s">
        <v>1019</v>
      </c>
    </row>
    <row r="54" spans="2:3">
      <c r="B54" s="17" t="s">
        <v>197</v>
      </c>
      <c r="C54" s="17" t="s">
        <v>1020</v>
      </c>
    </row>
    <row r="55" spans="2:3">
      <c r="B55" s="17" t="s">
        <v>1021</v>
      </c>
      <c r="C55" s="17" t="s">
        <v>1022</v>
      </c>
    </row>
    <row r="56" spans="2:3">
      <c r="B56" s="17" t="s">
        <v>1023</v>
      </c>
      <c r="C56" s="17" t="s">
        <v>1024</v>
      </c>
    </row>
    <row r="58" spans="2:3">
      <c r="B58" s="22" t="s">
        <v>27</v>
      </c>
    </row>
    <row r="59" spans="2:3">
      <c r="B59" s="21" t="s">
        <v>238</v>
      </c>
    </row>
    <row r="60" spans="2:3">
      <c r="B60" s="21" t="s">
        <v>273</v>
      </c>
    </row>
    <row r="61" spans="2:3">
      <c r="B61" s="21" t="s">
        <v>76</v>
      </c>
    </row>
    <row r="62" spans="2:3">
      <c r="B62" s="21" t="s">
        <v>636</v>
      </c>
    </row>
  </sheetData>
  <mergeCells count="1">
    <mergeCell ref="B49:C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Moreno Roncancio</dc:creator>
  <cp:keywords/>
  <dc:description/>
  <cp:lastModifiedBy/>
  <cp:revision/>
  <dcterms:created xsi:type="dcterms:W3CDTF">2024-11-13T13:49:31Z</dcterms:created>
  <dcterms:modified xsi:type="dcterms:W3CDTF">2025-01-31T22:32:30Z</dcterms:modified>
  <cp:category/>
  <cp:contentStatus/>
</cp:coreProperties>
</file>