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dnbcgovco-my.sharepoint.com/personal/adriana_moreno_dnbc_gov_co/Documents/1. PLANEACION ESTRATÉGICA/DNBC/2023/PLANES Y PROGRAMAS/PES/TRIMESTRE III Y IV/"/>
    </mc:Choice>
  </mc:AlternateContent>
  <xr:revisionPtr revIDLastSave="0" documentId="8_{0F475579-968F-4845-A093-9AD82CB32DBE}" xr6:coauthVersionLast="47" xr6:coauthVersionMax="47" xr10:uidLastSave="{00000000-0000-0000-0000-000000000000}"/>
  <bookViews>
    <workbookView xWindow="-120" yWindow="-120" windowWidth="29040" windowHeight="15720" firstSheet="1" activeTab="1" xr2:uid="{00000000-000D-0000-FFFF-FFFF00000000}"/>
  </bookViews>
  <sheets>
    <sheet name="CONSOLIDADO" sheetId="1" state="hidden" r:id="rId1"/>
    <sheet name="CONSOLIDADO (2)" sheetId="2" r:id="rId2"/>
  </sheets>
  <externalReferences>
    <externalReference r:id="rId3"/>
  </externalReferences>
  <definedNames>
    <definedName name="_xlnm._FilterDatabase" localSheetId="0" hidden="1">CONSOLIDADO!$A$6:$AX$85</definedName>
    <definedName name="_xlnm._FilterDatabase" localSheetId="1" hidden="1">'CONSOLIDADO (2)'!$A$6:$AX$85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2" l="1"/>
  <c r="AM86" i="2" l="1"/>
  <c r="AO86" i="2"/>
  <c r="AN86" i="2"/>
  <c r="AE17" i="2"/>
  <c r="AC17" i="2"/>
  <c r="AF19" i="2" l="1"/>
  <c r="AE19" i="2"/>
  <c r="AD19" i="2"/>
  <c r="AC19" i="2"/>
  <c r="AE18" i="2"/>
  <c r="AF18" i="2" s="1"/>
  <c r="AB18" i="2"/>
  <c r="AD18" i="2"/>
  <c r="AC18" i="2"/>
  <c r="AF17" i="2"/>
  <c r="AD17" i="2"/>
  <c r="AF16" i="2"/>
  <c r="AE16" i="2"/>
  <c r="AF15" i="2" l="1"/>
  <c r="AE15" i="2"/>
  <c r="AQ85" i="2" l="1"/>
  <c r="AP85" i="2"/>
  <c r="Z85" i="2"/>
  <c r="AQ84" i="2"/>
  <c r="AP84" i="2"/>
  <c r="Z84" i="2"/>
  <c r="AQ83" i="2"/>
  <c r="AP83" i="2"/>
  <c r="Z83" i="2"/>
  <c r="AM82" i="2"/>
  <c r="AQ82" i="2" s="1"/>
  <c r="AA82" i="2"/>
  <c r="AM81" i="2"/>
  <c r="AP81" i="2" s="1"/>
  <c r="AA81" i="2"/>
  <c r="AQ80" i="2"/>
  <c r="AP80" i="2"/>
  <c r="AA80" i="2"/>
  <c r="AQ79" i="2"/>
  <c r="AP79" i="2"/>
  <c r="AA79" i="2"/>
  <c r="AQ78" i="2"/>
  <c r="AP78" i="2"/>
  <c r="AA78" i="2"/>
  <c r="Z78" i="2"/>
  <c r="AQ77" i="2"/>
  <c r="AP77" i="2"/>
  <c r="AQ76" i="2"/>
  <c r="AP76" i="2"/>
  <c r="AQ75" i="2"/>
  <c r="AP75" i="2"/>
  <c r="Z75" i="2"/>
  <c r="AQ74" i="2"/>
  <c r="AP74" i="2"/>
  <c r="AA74" i="2"/>
  <c r="AQ73" i="2"/>
  <c r="AP73" i="2"/>
  <c r="Z73" i="2"/>
  <c r="AQ72" i="2"/>
  <c r="AP72" i="2"/>
  <c r="AQ71" i="2"/>
  <c r="AP71" i="2"/>
  <c r="AQ70" i="2"/>
  <c r="AP70" i="2"/>
  <c r="Z70" i="2"/>
  <c r="AQ69" i="2"/>
  <c r="AP69" i="2"/>
  <c r="Z69" i="2"/>
  <c r="AQ68" i="2"/>
  <c r="AP68" i="2"/>
  <c r="Z68" i="2"/>
  <c r="AQ67" i="2"/>
  <c r="AP67" i="2"/>
  <c r="Z67" i="2"/>
  <c r="AQ66" i="2"/>
  <c r="AP66" i="2"/>
  <c r="Z66" i="2"/>
  <c r="AQ65" i="2"/>
  <c r="AP65" i="2"/>
  <c r="AQ64" i="2"/>
  <c r="AP64" i="2"/>
  <c r="AQ63" i="2"/>
  <c r="AP63" i="2"/>
  <c r="AQ62" i="2"/>
  <c r="AP62" i="2"/>
  <c r="AQ61" i="2"/>
  <c r="AP61" i="2"/>
  <c r="AQ60" i="2"/>
  <c r="AP60" i="2"/>
  <c r="AA60" i="2"/>
  <c r="AQ59" i="2"/>
  <c r="AP59" i="2"/>
  <c r="AQ58" i="2"/>
  <c r="AP58" i="2"/>
  <c r="AQ57" i="2"/>
  <c r="AP57" i="2"/>
  <c r="AA57" i="2"/>
  <c r="AQ56" i="2"/>
  <c r="AP56" i="2"/>
  <c r="AA56" i="2"/>
  <c r="AQ55" i="2"/>
  <c r="AP55" i="2"/>
  <c r="AA55" i="2"/>
  <c r="AQ54" i="2"/>
  <c r="AP54" i="2"/>
  <c r="AA54" i="2"/>
  <c r="AQ53" i="2"/>
  <c r="AP53" i="2"/>
  <c r="Z53" i="2"/>
  <c r="AQ52" i="2"/>
  <c r="AP52" i="2"/>
  <c r="AQ51" i="2"/>
  <c r="AP51" i="2"/>
  <c r="AA51" i="2"/>
  <c r="AQ50" i="2"/>
  <c r="AP50" i="2"/>
  <c r="AA50" i="2"/>
  <c r="AQ49" i="2"/>
  <c r="AP49" i="2"/>
  <c r="AQ48" i="2"/>
  <c r="AP48" i="2"/>
  <c r="AQ47" i="2"/>
  <c r="AP47" i="2"/>
  <c r="AQ46" i="2"/>
  <c r="AP46" i="2"/>
  <c r="AQ45" i="2"/>
  <c r="AP45" i="2"/>
  <c r="AQ44" i="2"/>
  <c r="AP44" i="2"/>
  <c r="AQ43" i="2"/>
  <c r="AP43" i="2"/>
  <c r="AQ42" i="2"/>
  <c r="AP42" i="2"/>
  <c r="AQ41" i="2"/>
  <c r="AP41" i="2"/>
  <c r="AQ40" i="2"/>
  <c r="AP40" i="2"/>
  <c r="AQ39" i="2"/>
  <c r="AP39" i="2"/>
  <c r="AA39" i="2"/>
  <c r="AQ38" i="2"/>
  <c r="AP38" i="2"/>
  <c r="AQ37" i="2"/>
  <c r="AP37" i="2"/>
  <c r="AQ36" i="2"/>
  <c r="AP36" i="2"/>
  <c r="AQ35" i="2"/>
  <c r="AP35" i="2"/>
  <c r="AQ34" i="2"/>
  <c r="AP34" i="2"/>
  <c r="AQ33" i="2"/>
  <c r="AP33" i="2"/>
  <c r="AQ32" i="2"/>
  <c r="AP32" i="2"/>
  <c r="AA32" i="2"/>
  <c r="AQ31" i="2"/>
  <c r="AP31" i="2"/>
  <c r="AQ30" i="2"/>
  <c r="AP30" i="2"/>
  <c r="AA30" i="2"/>
  <c r="AQ29" i="2"/>
  <c r="AP29" i="2"/>
  <c r="AQ28" i="2"/>
  <c r="AP28" i="2"/>
  <c r="AQ27" i="2"/>
  <c r="AP27" i="2"/>
  <c r="AQ26" i="2"/>
  <c r="AP26" i="2"/>
  <c r="AQ25" i="2"/>
  <c r="AP25" i="2"/>
  <c r="AQ24" i="2"/>
  <c r="AP24" i="2"/>
  <c r="AQ23" i="2"/>
  <c r="AP23" i="2"/>
  <c r="AQ22" i="2"/>
  <c r="AP22" i="2"/>
  <c r="AQ21" i="2"/>
  <c r="AP21" i="2"/>
  <c r="AQ20" i="2"/>
  <c r="AP20" i="2"/>
  <c r="Z20" i="2"/>
  <c r="AQ19" i="2"/>
  <c r="AP19" i="2"/>
  <c r="AQ18" i="2"/>
  <c r="AP18" i="2"/>
  <c r="AQ17" i="2"/>
  <c r="AP17" i="2"/>
  <c r="AB17" i="2"/>
  <c r="AA17" i="2"/>
  <c r="AQ16" i="2"/>
  <c r="AP16" i="2"/>
  <c r="Z16" i="2"/>
  <c r="AQ15" i="2"/>
  <c r="AP15" i="2"/>
  <c r="Z15" i="2"/>
  <c r="AQ14" i="2"/>
  <c r="AP14" i="2"/>
  <c r="AQ13" i="2"/>
  <c r="AP13" i="2"/>
  <c r="AQ12" i="2"/>
  <c r="AP12" i="2"/>
  <c r="AQ11" i="2"/>
  <c r="AP11" i="2"/>
  <c r="AQ10" i="2"/>
  <c r="AP10" i="2"/>
  <c r="AQ9" i="2"/>
  <c r="AP9" i="2"/>
  <c r="AQ8" i="2"/>
  <c r="AP8" i="2"/>
  <c r="Z8" i="2"/>
  <c r="AQ7" i="2"/>
  <c r="AP7" i="2"/>
  <c r="Z7" i="2"/>
  <c r="AQ81" i="2" l="1"/>
  <c r="AP82" i="2"/>
  <c r="AO20" i="1"/>
  <c r="AQ20" i="1" s="1"/>
  <c r="AN20" i="1"/>
  <c r="AP20" i="1" s="1"/>
  <c r="AQ19" i="1"/>
  <c r="AP19" i="1"/>
  <c r="AQ18" i="1"/>
  <c r="AP18" i="1"/>
  <c r="AQ17" i="1"/>
  <c r="AP17" i="1"/>
  <c r="AQ16" i="1"/>
  <c r="AP16" i="1"/>
  <c r="AQ15" i="1"/>
  <c r="AP15" i="1"/>
  <c r="AF20" i="1"/>
  <c r="AF16" i="1"/>
  <c r="AF15" i="1"/>
  <c r="AB19" i="1"/>
  <c r="AF19" i="1" s="1"/>
  <c r="AB18" i="1"/>
  <c r="AF18" i="1" s="1"/>
  <c r="AB17" i="1"/>
  <c r="AF17" i="1" s="1"/>
  <c r="AA17" i="1"/>
  <c r="Z20" i="1"/>
  <c r="Z16" i="1"/>
  <c r="Z15" i="1"/>
  <c r="AQ85" i="1" l="1"/>
  <c r="AP85" i="1"/>
  <c r="Z85" i="1"/>
  <c r="AQ84" i="1"/>
  <c r="AP84" i="1"/>
  <c r="Z84" i="1"/>
  <c r="AQ83" i="1"/>
  <c r="AP83" i="1"/>
  <c r="Z83" i="1"/>
  <c r="AM82" i="1"/>
  <c r="AA82" i="1"/>
  <c r="AM81" i="1"/>
  <c r="AQ81" i="1" s="1"/>
  <c r="AA81" i="1"/>
  <c r="AQ80" i="1"/>
  <c r="AP80" i="1"/>
  <c r="AA80" i="1"/>
  <c r="AQ79" i="1"/>
  <c r="AP79" i="1"/>
  <c r="AA79" i="1"/>
  <c r="AQ78" i="1"/>
  <c r="AP78" i="1"/>
  <c r="AA78" i="1"/>
  <c r="Z78" i="1"/>
  <c r="AQ77" i="1"/>
  <c r="AP77" i="1"/>
  <c r="AQ76" i="1"/>
  <c r="AP76" i="1"/>
  <c r="AQ75" i="1"/>
  <c r="AP75" i="1"/>
  <c r="Z75" i="1"/>
  <c r="AQ74" i="1"/>
  <c r="AP74" i="1"/>
  <c r="AA74" i="1"/>
  <c r="AQ73" i="1"/>
  <c r="AP73" i="1"/>
  <c r="Z73" i="1"/>
  <c r="AQ72" i="1"/>
  <c r="AP72" i="1"/>
  <c r="AQ71" i="1"/>
  <c r="AP71" i="1"/>
  <c r="AQ70" i="1"/>
  <c r="AP70" i="1"/>
  <c r="Z70" i="1"/>
  <c r="AQ69" i="1"/>
  <c r="AP69" i="1"/>
  <c r="Z69" i="1"/>
  <c r="AQ68" i="1"/>
  <c r="AP68" i="1"/>
  <c r="Z68" i="1"/>
  <c r="AQ67" i="1"/>
  <c r="AP67" i="1"/>
  <c r="Z67" i="1"/>
  <c r="AQ66" i="1"/>
  <c r="AP66" i="1"/>
  <c r="Z66" i="1"/>
  <c r="AQ65" i="1"/>
  <c r="AP65" i="1"/>
  <c r="AQ64" i="1"/>
  <c r="AP64" i="1"/>
  <c r="AQ63" i="1"/>
  <c r="AP63" i="1"/>
  <c r="AQ62" i="1"/>
  <c r="AP62" i="1"/>
  <c r="AQ61" i="1"/>
  <c r="AP61" i="1"/>
  <c r="AQ60" i="1"/>
  <c r="AP60" i="1"/>
  <c r="AA60" i="1"/>
  <c r="AQ59" i="1"/>
  <c r="AP59" i="1"/>
  <c r="AQ58" i="1"/>
  <c r="AP58" i="1"/>
  <c r="AQ57" i="1"/>
  <c r="AP57" i="1"/>
  <c r="AA57" i="1"/>
  <c r="AQ56" i="1"/>
  <c r="AP56" i="1"/>
  <c r="AA56" i="1"/>
  <c r="AQ55" i="1"/>
  <c r="AP55" i="1"/>
  <c r="AA55" i="1"/>
  <c r="AQ54" i="1"/>
  <c r="AP54" i="1"/>
  <c r="AA54" i="1"/>
  <c r="AQ53" i="1"/>
  <c r="AP53" i="1"/>
  <c r="Z53" i="1"/>
  <c r="AQ52" i="1"/>
  <c r="AP52" i="1"/>
  <c r="AQ51" i="1"/>
  <c r="AP51" i="1"/>
  <c r="AA51" i="1"/>
  <c r="AQ50" i="1"/>
  <c r="AP50" i="1"/>
  <c r="AA50" i="1"/>
  <c r="AQ49" i="1"/>
  <c r="AP49" i="1"/>
  <c r="AQ48" i="1"/>
  <c r="AP48" i="1"/>
  <c r="AQ47" i="1"/>
  <c r="AP47" i="1"/>
  <c r="AQ46" i="1"/>
  <c r="AP46" i="1"/>
  <c r="AQ45" i="1"/>
  <c r="AP45" i="1"/>
  <c r="AQ44" i="1"/>
  <c r="AP44" i="1"/>
  <c r="AQ43" i="1"/>
  <c r="AP43" i="1"/>
  <c r="AQ42" i="1"/>
  <c r="AP42" i="1"/>
  <c r="AQ41" i="1"/>
  <c r="AP41" i="1"/>
  <c r="AQ40" i="1"/>
  <c r="AP40" i="1"/>
  <c r="AQ39" i="1"/>
  <c r="AP39" i="1"/>
  <c r="AA39" i="1"/>
  <c r="AQ38" i="1"/>
  <c r="AP38" i="1"/>
  <c r="AQ37" i="1"/>
  <c r="AP37" i="1"/>
  <c r="AQ36" i="1"/>
  <c r="AP36" i="1"/>
  <c r="AQ35" i="1"/>
  <c r="AP35" i="1"/>
  <c r="AQ34" i="1"/>
  <c r="AP34" i="1"/>
  <c r="AQ33" i="1"/>
  <c r="AP33" i="1"/>
  <c r="AQ32" i="1"/>
  <c r="AP32" i="1"/>
  <c r="AA32" i="1"/>
  <c r="AQ31" i="1"/>
  <c r="AP31" i="1"/>
  <c r="AQ30" i="1"/>
  <c r="AP30" i="1"/>
  <c r="AA30" i="1"/>
  <c r="AQ29" i="1"/>
  <c r="AP29" i="1"/>
  <c r="AQ28" i="1"/>
  <c r="AP28" i="1"/>
  <c r="AQ27" i="1"/>
  <c r="AP27" i="1"/>
  <c r="AQ26" i="1"/>
  <c r="AP26" i="1"/>
  <c r="AQ25" i="1"/>
  <c r="AP25" i="1"/>
  <c r="AQ24" i="1"/>
  <c r="AP24" i="1"/>
  <c r="AQ23" i="1"/>
  <c r="AP23" i="1"/>
  <c r="AQ22" i="1"/>
  <c r="AP22" i="1"/>
  <c r="AQ21" i="1"/>
  <c r="AP21" i="1"/>
  <c r="AQ14" i="1"/>
  <c r="AP14" i="1"/>
  <c r="AQ13" i="1"/>
  <c r="AP13" i="1"/>
  <c r="AQ12" i="1"/>
  <c r="AP12" i="1"/>
  <c r="AQ11" i="1"/>
  <c r="AP11" i="1"/>
  <c r="AQ10" i="1"/>
  <c r="AP10" i="1"/>
  <c r="AQ9" i="1"/>
  <c r="AP9" i="1"/>
  <c r="AQ8" i="1"/>
  <c r="AP8" i="1"/>
  <c r="Z8" i="1"/>
  <c r="AQ7" i="1"/>
  <c r="AP7" i="1"/>
  <c r="Z7" i="1"/>
  <c r="AP82" i="1" l="1"/>
  <c r="AQ82" i="1"/>
  <c r="AP81" i="1"/>
</calcChain>
</file>

<file path=xl/sharedStrings.xml><?xml version="1.0" encoding="utf-8"?>
<sst xmlns="http://schemas.openxmlformats.org/spreadsheetml/2006/main" count="2616" uniqueCount="636">
  <si>
    <t/>
  </si>
  <si>
    <t>FECHA SEGUIMIENTO DEL PLAN:</t>
  </si>
  <si>
    <t>PERIODO DE SEGUIMIENTO:</t>
  </si>
  <si>
    <t>Institucional</t>
  </si>
  <si>
    <t>Responsables</t>
  </si>
  <si>
    <t>Articulación Estratégica</t>
  </si>
  <si>
    <t>Apuestas Sectoriales</t>
  </si>
  <si>
    <t>SEGUIMIENTO INICIATIVA</t>
  </si>
  <si>
    <t xml:space="preserve">Medidas correctivas </t>
  </si>
  <si>
    <t>Trazabilidad 
(OAP)</t>
  </si>
  <si>
    <t>Entidad / Dependencia</t>
  </si>
  <si>
    <t>Servidor Público
(Directivo)</t>
  </si>
  <si>
    <t>Legados de Gobierno</t>
  </si>
  <si>
    <t>Relación Programa de Gobierno</t>
  </si>
  <si>
    <t>Relación Plan Nacional de Desarrollo (PND)</t>
  </si>
  <si>
    <t>Relación con los Objetivos de Desarrollo Sostenible (ODS)</t>
  </si>
  <si>
    <t>Relación con Acuerdos de Paz
(Plan Marco de Implementación  - PMI y Compromisos PDET)</t>
  </si>
  <si>
    <t>Relación Política Pública
(Ley, Doc Conpes, Decreto, Otro)</t>
  </si>
  <si>
    <t xml:space="preserve">Objetivo Estratégico Sectorial </t>
  </si>
  <si>
    <t>Objetivo  Estratégico Institucional</t>
  </si>
  <si>
    <t>Ponderación Objetivo respecto a Dependencia</t>
  </si>
  <si>
    <t>No.</t>
  </si>
  <si>
    <t>Nombre Apuestas Sectoriales por dependencia / entidad</t>
  </si>
  <si>
    <t>Indicador</t>
  </si>
  <si>
    <t>Fórmula de cálculo</t>
  </si>
  <si>
    <t>Tipo</t>
  </si>
  <si>
    <t>Tipo de Acumulación</t>
  </si>
  <si>
    <t>Línea base</t>
  </si>
  <si>
    <t>Unidad de medida</t>
  </si>
  <si>
    <t xml:space="preserve">Fecha de Inicio </t>
  </si>
  <si>
    <t xml:space="preserve">Fecha de terminación </t>
  </si>
  <si>
    <t>Metas de la Apuesta Sectorial</t>
  </si>
  <si>
    <t>AVANCE AÑO VIGENTE</t>
  </si>
  <si>
    <t>AVANCE CUALITATIVO AÑO VIGENTE</t>
  </si>
  <si>
    <t xml:space="preserve"> PRESUPUESTO APROPIADO</t>
  </si>
  <si>
    <t>PRESUPUESTO COMPROMETIDO</t>
  </si>
  <si>
    <t>PRESUPUESTO OBLIGADO</t>
  </si>
  <si>
    <t>% COMPROMETIDO</t>
  </si>
  <si>
    <t>% EJECUCION</t>
  </si>
  <si>
    <t>AVANCE ACUMULADO</t>
  </si>
  <si>
    <t>% DE AVANCE ACUMULADO TOTAL</t>
  </si>
  <si>
    <t>Total Cuatrienio</t>
  </si>
  <si>
    <t>I TRIM</t>
  </si>
  <si>
    <t>II TRIM</t>
  </si>
  <si>
    <t>III TRIM</t>
  </si>
  <si>
    <t>IV TRIM</t>
  </si>
  <si>
    <t>TOTAL AÑO</t>
  </si>
  <si>
    <t>TOTAL CUATRIENIO</t>
  </si>
  <si>
    <t>RESULTADO ALCANZADO 
I TRIMESTRE</t>
  </si>
  <si>
    <t>RESULTADO ALCANZADO 
II TRIMESTRE</t>
  </si>
  <si>
    <t>RESULTADO ALCANZADO 
III TRIMESTRE</t>
  </si>
  <si>
    <t>RESULTADO ALCANZADO 
IV TRIMESTRE</t>
  </si>
  <si>
    <t>RESULTADO ALCANZADO 
TOTAL AÑO</t>
  </si>
  <si>
    <t xml:space="preserve">DIFICULTADES </t>
  </si>
  <si>
    <t>AÑO 1</t>
  </si>
  <si>
    <t>AÑO 2</t>
  </si>
  <si>
    <t>AÑO 3</t>
  </si>
  <si>
    <t>AÑO 4</t>
  </si>
  <si>
    <t>Unidad Nacional de Protección - UNP</t>
  </si>
  <si>
    <t>Augusto Rodríguez Ballesteros</t>
  </si>
  <si>
    <t>4. DEMOCRATIZACIÓN DEL ESTADO,
LIBERTADES FUNDAMENTALES Y AGENDA
INTERNACIONAL PARA LA VIDA
4.2. Por una seguridad humana que se mida en vidas</t>
  </si>
  <si>
    <t xml:space="preserve">TRANSFORMACIÓN 2. Seguridad humana y justicia social
Catalizador:  D. Protección de la vida y control institucional de los territorios para la construcción de una sociedad segura y sin violencias.
2. Desmantelamiento del multicrimen, prevaleciendo la protección integral de las poblaciones.   
</t>
  </si>
  <si>
    <t>16. PAZ, JUSTICIA E INSTITUCIONES SÓLIDAS</t>
  </si>
  <si>
    <t>N/A</t>
  </si>
  <si>
    <t xml:space="preserve">
BASES PND: Transformación 2: Seguridad Humana y Justicia Social  
Catalizador: A. Habilitadores que potencian la seguridad humana y las oportunidades de bienestar.
Numeral 6. Control institucional del territorio para minimizar las amenazas al bienestar de las personas y las comunidades
Literal a. Prevención y protección para poblaciones vulnerables desde un enfoque diferencial, colectivo e individual 
Auto 894 de 2022</t>
  </si>
  <si>
    <t>1. Diseñar e implementar la Estrategia de Fortalecimiento y Modernización de la Unidad Nacional de Protección para la seguridad humana y la paz total.</t>
  </si>
  <si>
    <t>Ejecutar la Estrategia de Fortalecimiento y Modernización de la Unidad Nacional de Protección para la seguridad humana y la paz total.</t>
  </si>
  <si>
    <t>((Número de actividades ejecutadas de la Estrategia Fortalecimiento y Modernización de la UNP durante la vigencia)) / ((Número de actividades programadas Estrategia de Fortalecimiento y Modernización  de la UNP durante la vigencia))*100%</t>
  </si>
  <si>
    <t>Resultado</t>
  </si>
  <si>
    <t>Acumulado</t>
  </si>
  <si>
    <t>Porcentaje</t>
  </si>
  <si>
    <t xml:space="preserve">En aras de avanzar en el reto de la modernización de la entidad, según lo planteado en las bases del PND, actualmente se definió un cronograma de trabajo que se desarrolla en tres grandes fases a saber: i) Diagnóstico estratégico de la entidad, ii) Revisión y formulación de los elementos del direccionamiento estratégico de la entidad, e iii) Implementación de la estrategia (actividades para la operacionalización). Para la Fase I, se realizó un Diagnóstico de contexto interno (mesas de trabajo presencial) y externo. La segunda y tercera fase de la definición de la nueva Plataforma Estratégica está en curso, al respecto, se ha avanzado en talleres de construcción conjunta revisión de la misión, la formulación de una nueva Visión a 10 años y el planteamiento de la MEGA como meta grande y ambiciosa del cuatrienio que está comenzando bajo la nueva administración. Asimismo, se están desarrollando actualmente sesiones de trabajo periódicas para la revisión y ajuste del modelo de operación de la entidad, el cual será el derrotero a nivel estratégico y táctico, de cara a la modernización y transformación que requiere la entidad según los lineamientos de los instrumentos de planificación de orden nacional y sectorial, como se presentó anteriormente. Estas fases se esperan estén concluidas para inicios del segundo semestre del presente año. De forma preliminar frente a la Estrategia de Modernización, se han identificado 6 componentes esenciales que deberán desarrollarse: el relacionamiento estratégico con los grupos de valor y grupos de interés de la entidad, el talento humano, un componente normativo, uno misional que revisa procesos y procedimientos, uno especialmente enfocado en el abastecimiento estratégico y finalmente, la transformación digital. Actualmente la Subdirección de Talento Humano se encuentra en la planeación del proceso de rediseño organizacional, el cual se encuentra enmarcado en el fortalecimiento de la planta de personal y en el posible ajuste de la estructura de la Entidad. Finalmente, el proceso de Gestión Tecnológica está formulando y estructurando las bases de la Transformación Digital de la entidad, desde cinco componentes enfocados en arquitectura empresarial, gobierno de TI, equipo de gestión de proyectos y seguridad para los procesos misionales.  </t>
  </si>
  <si>
    <t>Imprenta Nacional de Colombia - INC</t>
  </si>
  <si>
    <t>Andrés René Chávez Hernandez</t>
  </si>
  <si>
    <t xml:space="preserve">31. Nuevas cadenas productivas </t>
  </si>
  <si>
    <t>2. De una economía extractivista hacia una economía productiva</t>
  </si>
  <si>
    <t>4. Internacionalización, transformación productiva para la vida y acción climática</t>
  </si>
  <si>
    <t>12: Garantizar modalidades de consumo y producción sostenibles</t>
  </si>
  <si>
    <t xml:space="preserve">Realizar el uso eficiente de los recursos utilizados en la producción de la empresa, asegurando la incorporación de los materiales recuperados en nuevas cadenas de valor, reduciendo así su disposición final </t>
  </si>
  <si>
    <t>Incorporación de materiales recuperados en nuevas cadenas de valor</t>
  </si>
  <si>
    <t>Sumatoria de número de meses con incorporación de materiales recuperados</t>
  </si>
  <si>
    <t>Producto</t>
  </si>
  <si>
    <t>flujo</t>
  </si>
  <si>
    <t>Número</t>
  </si>
  <si>
    <t>Se cumplio con la meta estipulada para el  trimestre, dado que se realizo la entrega de material en 42,945 kilos para su transformacion:
Enero = 24,835 kl
Febrero = 12,008 kl
Marzo = 6,102 kl</t>
  </si>
  <si>
    <t>40. Conectividad y transformación digital</t>
  </si>
  <si>
    <t>3. Sostenibilidad y crecimiento empresarial</t>
  </si>
  <si>
    <t>Potencializar la impresión Digital como una línea de negocio estructurada, autónoma, organizada, independiente y capaz de dar respuesta de manera inmediata en sus procesos de impresión y terminado</t>
  </si>
  <si>
    <t>Porcentaje de avance de la ejecución de la implementación del Programa de modernización y desarrollo de la infraestructura tecnológica de la planta de producción</t>
  </si>
  <si>
    <t>(Número de actividades realizadas/número de actividades programadas)*100%</t>
  </si>
  <si>
    <t>Gestión</t>
  </si>
  <si>
    <t>Flujo</t>
  </si>
  <si>
    <t>No aplica</t>
  </si>
  <si>
    <t xml:space="preserve">Se presento avance que corresponde a la gestion en la incorporacion  conectividad e  instalaciones de dos maquinas; Impresora digital blanco y negro - RICOH PRO 8310  y Plotter de gran formato – MIMAKI UJV 100- 160. inicio del proyecto de modernización de la planta de produccion </t>
  </si>
  <si>
    <t>Dirección Nacional de Derecho de Autor</t>
  </si>
  <si>
    <t>Edwin Robles Chaparro</t>
  </si>
  <si>
    <t>14. Una sociedad para la vida, garante de derechos y en condiciones de igualdad hasta que la dignidad se haga costumbre</t>
  </si>
  <si>
    <t>CONPES 4062</t>
  </si>
  <si>
    <t>Divulgar el conocimiento del Derecho de Autor en todos los territorios del país  en  el  marco del Acuerdo de Integración Subregional Andino (Acuerdo de Cartagena).</t>
  </si>
  <si>
    <t>Número de personas beneficiadas en las actividades de capacitación adelantas por la DNDA.</t>
  </si>
  <si>
    <t>Sumatoria número de personas beneficiadas en las actividades de capacitación adelantas por la DNDA.</t>
  </si>
  <si>
    <t xml:space="preserve">Producto </t>
  </si>
  <si>
    <t xml:space="preserve">Número </t>
  </si>
  <si>
    <t>1. Durante elmes de enero de 2023 se beneficiaron 131 personas. 2. Durante el mes de febrero de 2023 se beneficiaron 459 personas. 3. Durante el mes de marzo de 2023 se beneficiaron 1079 personas. Se logra un 17% del 25% programado de avance para el 1er Trimestre.</t>
  </si>
  <si>
    <t>Aprobar registros de Derecho de Autor y  Derechos Conexos como herramienta de paz.</t>
  </si>
  <si>
    <t>Número de registros aprobados por la DNDA.</t>
  </si>
  <si>
    <t>Sumatoria número de registros aprobados por la DNDA.</t>
  </si>
  <si>
    <t>Para enero se reportaron 5970 registros, para febrero 6822 registros y para marzo se efectuaron 8202 registros, para un total del trimetre de 20994 registros, superando la meta del trimestre programada en 18750, logrando un 112% de avance.</t>
  </si>
  <si>
    <t>Proteger los derechos de los creadores a través de los diferentes mecanismos de observancia como parte fundamental del respeto por la vida.</t>
  </si>
  <si>
    <t xml:space="preserve">Número de actuaciones adelantadas en el desarrollo de las funciones jurisdicionales y del centro de conciliación y arbitraje de la DNDA. </t>
  </si>
  <si>
    <t xml:space="preserve">Sumatoria número de actuaciones adelantadas en el desarrollo de las funciones jurisdicionales y del centro de conciliación y arbitraje de la DNDA. </t>
  </si>
  <si>
    <t>Se logra un 45% del 25% programado de avance para el 1er Trimestre. Se logran atender 225 actuaciones de las 125 programadas asi: Enero 56, Febrero 71 y Marzo 98</t>
  </si>
  <si>
    <t>CONPES 4063</t>
  </si>
  <si>
    <t xml:space="preserve">Número de aditorias realizadas a las Sociedades de Gestión Colectiva </t>
  </si>
  <si>
    <t>Sumatoria número de aditorias realizadas a las Sociedades de Gestión Colectiva.</t>
  </si>
  <si>
    <t>Se logra alcanzar el 20% de la meta trimestral, programada en un 25%, realizando 2 auditorias a las SGC: Red Colombiana de Escritores Audiovisuales, de Teatro, Radio y Nuevas Tecnologías Sociedad de Gestión Colectiva -REDES SGC- en febrero y a Directores Audiovisuales Sociedad Colombiana de Gestión – DASC, en marzo.</t>
  </si>
  <si>
    <t xml:space="preserve">Diseñar e implementar un sistema de cobro de tasas simple, equitativo y transparente para los servicios de la Dirección Nacional de Derecho de Autor, fortaleciendo la infraestructura tecnológica de la entidad. </t>
  </si>
  <si>
    <t xml:space="preserve">Porcentaje de avance en el diseño e implementación del Sistema de cobro de tasa simple, equitativo y transparente para los servicios de la Dirección Nacional de Derecho de Autor. </t>
  </si>
  <si>
    <t>Hito 1: (Número de acciones desarrolladas para el diseño del sistema de cobro/ Número de Acciones programadas para el diseño del sistema de cobro) (30%)
Hito 2: (Número de acciones desarrolladas para la implementación del sistema de cobro/ Número de Acciones programadas para la implementación del sistema de cobro) (70%)</t>
  </si>
  <si>
    <t xml:space="preserve">Porcentaje </t>
  </si>
  <si>
    <t>NA</t>
  </si>
  <si>
    <t>Hasta la fecha no ha sido aprobado el Plan Nacional de Desarrollo 2023 - 2026 Colombia Potencia Mundial de la Vida, contentivo de esta meta.</t>
  </si>
  <si>
    <t>Dirección Nacional de Bomberos</t>
  </si>
  <si>
    <t>Arbey Hernan Trujillo Mendez</t>
  </si>
  <si>
    <t>Nuevo ordenamiento territorial alrededor del agua</t>
  </si>
  <si>
    <t>1. Colombia Economia para la vida</t>
  </si>
  <si>
    <t>Transformación: Ordenamiento del territorio alrededor del agua y justicia ambiental.
Catalizador: El agua, la biodiversidad y las personas, en el centro del ordenamiento territorial.</t>
  </si>
  <si>
    <t>ODS 11. Ciudades y comunidades sostenibles</t>
  </si>
  <si>
    <t>n/a</t>
  </si>
  <si>
    <t>Ley 1575 de 2012 Ley General de Bomberos</t>
  </si>
  <si>
    <t>1. Fortalecer la equidad e integración en las instituciones de Bomberos del país.
2. Mejorar la prestación del servicio público esencial de Bomberos en el 100% del territorio nacional.
3. Fortalecer en un 100% el desempeño organizacional e institucional de la Dirección Nacional de Bomberos de Colombia.</t>
  </si>
  <si>
    <t>Fortalecer a los Bomberos de Colombia con equipamiento especializado en la gestión integral del riesgo contra incendios, preparativos, rescates en todas sus modalidades, la atención en materiales peligrosos y la atención de emergencias.</t>
  </si>
  <si>
    <t>Instituciones de Bomberos fortalecidas con equipamiento especializado en la gestión integral del riesgo contra incendios, preparativos, rescates en todas sus modalidades  la atención en materiales peligrosos y la atención de emergencias.</t>
  </si>
  <si>
    <t>No. De Instituciones de Bomberos fortalecidas</t>
  </si>
  <si>
    <t>ENERO: El 31 de enero se realizó la Junta Nacional de Bomberos en la que se aprobo la distribución de los recursos de inversión en los actividades del proyecto.
FEBRERO. Se adelantaron los procesos de contratación para la adquisición de: 14 Kit Bomba Multipropósito 35 Compresores de aire respirable 25 Kit Bomba Forestal
MARZO: Infraestructura 21 estaciones de bomberos VF</t>
  </si>
  <si>
    <t>Abril: 12 abril se firma convenio para construcción estación de Bomberos de Caloto (Cauca)
Junio: Se adjudicaron los siguientes contratos:
116 de 2023 – Adqusición KIT Rescate Vehicular – Impleseg 
117 de 2023 – Adquisición KIT EPP (Equipos de Protección Personal) – Ripel S.A.S.
Entregas de equipos
Contrato 051 – 25 Kits Bombas Forestales
Contrato 052 – 35 compresres recarga aire</t>
  </si>
  <si>
    <t xml:space="preserve">Se adjudicaron los siguientes contratos: 
Contrato 117 – Adquisición 60 Kits EPP  
Contrato 125 – Adquisición 18 Vehículos Cisternas 
Octubre - Contrato 231 - Adqusición 30 Bombas Forestales 
Se recibe en la bodega del almacen de la DNBC los siguientes Bienes de contratos 2023: 
Contrato 053  - 20 Bombas multiproposito 
Contrato 116 – 16 kits Rescate vehicular (hace falta recibir 13 Kits por parte del proveedor) </t>
  </si>
  <si>
    <t>Afianzar en los Bomberos de Colombia la formación, capacitación, entrenamiento y reentrenamiento bomberil</t>
  </si>
  <si>
    <t>Unidades bomberiles formadas, capacitadas, entrenadas y reentrenadas en materia bomberil</t>
  </si>
  <si>
    <t>No. De Unidades Bomberiles formadas, capacitadas, entrenada y reentrenadas</t>
  </si>
  <si>
    <t>ENERO: El 31 de enero se realizó la Junta Nacional de Bomberos en la que se aprobo la distribución de los recursos de inversión en los actividades del proyecto.
FEBRERO. Apoyo técnico y profesional contratado
MARZO: En proceso de planificación de la estrategia de educación</t>
  </si>
  <si>
    <t>Durante el primer trimestre del año, una vez que la Junta Nacional de Bomberos aprobara la  distribución de los recursos de inversión, para esta actividad era necesario realizar convenios para el desarrollo de cada una de las Plataformas (estrategias y herramientas de fortalecimiento) en temas específicos como Incendios Forestales, Rescates, Aeronaves no tripuladas, etc.
Debido a cambios Directivos y en los equipos de trabajo al interior de la Entidad, hasta el mes de junio no se lograron realizar  los convenios que permitirán el desarrollo de estas plataformas, ahora, si se firmaran en el siguiente trimestre, no se puede cumplir el numero de la meta fijada.
Tambien existe la posibilidad que el siguiente trimestre se solicite a Junta Nacional de Bomberos el traslado de los recursos de esta actividad a otra, lo cual imposibilita aún mas el cumplimiento de la meta.
Por lo anterior, solicitamos cambiar la meta de este año a cero (0). Las metas de las siguientes vigencias no tienen novedades hasta el momento.</t>
  </si>
  <si>
    <t>Cambios de Directivos y de equipos de trabajo al interior de la Entidad que han generado novedades.
Aún no se define fecha para sesión de la Junta Nacional de Bomberos que apruebe o no modificaciones de la asignación de presupuesto.</t>
  </si>
  <si>
    <t>ODS 13. Acción por el clima</t>
  </si>
  <si>
    <t>Coordinar y apoyar técnica y operativamente a los Bomberos de Colombia en la atención de emergencias</t>
  </si>
  <si>
    <t>Solicitudes de apoyo técnico y operativo presentadas por los Bomberos de Colombia</t>
  </si>
  <si>
    <t>No. De solicitudes de apoyo técnico y operativo gestionadas en el periodo/ No. De solicitudes de apoyo técnico y operativo presentadas en el periodo.</t>
  </si>
  <si>
    <t xml:space="preserve">Gestión </t>
  </si>
  <si>
    <t>Mantenimiento</t>
  </si>
  <si>
    <t>ENERO: Se gestionaron 6 solicitudes de apoyo aéreo y terrestre, FEBRERO: 15 solicitudes gestionadas MARZO: 4 solicitudes gestionadas. De otra parte a través de la CITEL se reportan 48.296 emergencias registradas en el sistema RUE de servicios atendidos por los Cuerpos de Bomberos del País en el primer trimestre de 2023. En total se gestionaron las 25 solicitudes recibidas</t>
  </si>
  <si>
    <t>ABRIL: Se gestionó 1 apoyo de traslado de brigada forestal
MAYO: Se gestionaron 9 apoyos (4 sobrevuelos con descarga, 1 concepto de seguridad, 2 activaciones de componente de búsqueda y rescate y 2 movilizaciones de brigadas forestales.
JUNIO: Se gestionaron 5 apoyos de sobrevuelos con descarga y 6 movilizaciones de brigadas forestales.
En total se gestionaron 21 apoyos por parte del proceso de Coordinación Operativa.</t>
  </si>
  <si>
    <t xml:space="preserve">JULIO: Se gestiono 6 apoyos terrestres y 5 apoyos aereos. 
AGOSTO:  Se gestionó 11 apoyos aereos y 9 apoyos terrestres.
SEPTIEMBRE: Se gestionó 12 apoyos terrestres y 19 apoyos aereos.
En total se gestionaron 60 apoyos por parte del proceso de Coordionacion Operativa. </t>
  </si>
  <si>
    <t xml:space="preserve">OCTUBRE: Se gestiono 3 apoyos  aereos. 
NOVIEMBRE  Se gestionó 2 apoyos aereos y 2 apoyos terrestres.
DICIEMBRE: Se gestionó 1 apoyo terrestres y 2 apoyos aereos.
En total se gestionaron 10 apoyos por parte del proceso de Coordionacion Operativa. </t>
  </si>
  <si>
    <t>Cambios de Directivos y de equipos de trabajo al interior de la Entidad que han generado novedades.
Aún no se define fecha para sesión de la Junta Nacional de Bomberos que apruebe o no modificaciones de la asignación de presupuesto. Para la vigencia 2024.</t>
  </si>
  <si>
    <t>Asesorar y acompañar a los Bomberos de Colombia en acciones de gestión territorial orientadas al cumplimiento de la prestación del servicio público esencial de Bomberos</t>
  </si>
  <si>
    <t>Mesas técnicas territoriales asesoradas para el cumplimiento  de la prestación del servicio público esencial de Bomberos</t>
  </si>
  <si>
    <t>No. de acompañamientos técnicos realizados en territorio / No. de acompañamientos técnicos requeridos en territorio</t>
  </si>
  <si>
    <t>ENERO: El 31 de enero se realizó la Junta Nacional de Bomberos en la que se aprobo la distribución de los recursos de inversión en los actividades del proyecto.
FEBRERO. Procesos precontractuales
MARZO: En proceso de planificación de la estrategia de inspección vigilancia y control para los cuerpos debomberos del país</t>
  </si>
  <si>
    <t>Abril:Se realizaron 2 inspecciones a los CBV de: Puerto Colombia- Atlantico y Duitama -Boyaca. Mayo:Se realizaron 4 inspecciones a los CBV de Atlantico: Sabanagrande ,Polonuevo,Galapa,Sabanalarga y 4 visitas del departamento del Valle: Riofrio,Santa Elena el Cerrito,Candelaria,Palmira.Para el mes de Junio: Se realizo 1 visita a el CBV de Santa Fe de Antioquia. Nota: La informacion suministrada corresponde a la evidencias que reposan en fisico en el inventario del proceso de IVC  a la fecha.</t>
  </si>
  <si>
    <t xml:space="preserve">Julio: Se realizaron visitas de inspeccion vigilancia y control segun cronograma  a los siguientes  cuerpos de bomberos: Moniquira y Duitama- Boyaca      Agosto: CBV de  Armenia y Circasia - Quindio,CBO de Armenia - Quindio.                                                                                                              Septiembre: Villanueva-Casanare,Sibate y Suesca- Cundinamarca, CBO Armenia - Quindio         En total en el trimestre se ejecutaron  9 visitas                                                                                                                      </t>
  </si>
  <si>
    <t xml:space="preserve">Se realizaron visitas de inspeccion vigilancia y control segun cronograma a los siguientes  cuerpos de bomberos: Octubre:Buga la Grande -Valle ,Toluviejo- Sucre, Suesca- Cundinamarca,                                                                                                                                                                            Noviembre: La Virginia-Risaralda, Santader De Quilichao - Cauca.                                                                                                                                                             Diciembre: Barracas - Guajira       En total en el trimestre se ejecutaron  6 visitas                                             </t>
  </si>
  <si>
    <t>Para el IV trimestre se prograrmaron 8 visitas a diferentes cuerpos de bomberos de lo cual se ejecutaron 6 , po temas de agenda y cierre de fin de año quedaron 2 visitas pendiente.</t>
  </si>
  <si>
    <t>El proceso de IVC dentro de la planeacion y ejecucion del nuevo cronograma para el año 2024 incluira las visitas pendientes.</t>
  </si>
  <si>
    <t>Brindar a los Bomberos de Colombia el soporte técnico, jurídico, administrativo y operativo requerido para la prestación del servicio público esencial de bomberos</t>
  </si>
  <si>
    <t xml:space="preserve">Instituciones de  Bomberos con soporte técnico, jurídico, administrativo y operativo </t>
  </si>
  <si>
    <t>No de instituciones de bomberos asistidos técnica, jurídica, operativa y administrativamente en el periodo/ No de instituciones de bomberos que requirieron asistencia técnica, jurídica, operativa y administrativa en el periodo</t>
  </si>
  <si>
    <t>ENERO: El 31 de enero se realizó la Junta Nacional de Bomberos en la que se aprobo la distribución de los recursos de inversión en los actividades del proyecto.
FEBRERO y MARZO: Se adelantaron procesos de contratación para el apoyo y asesoría  técnica, administrativa y operativa para servicios a los Cuerpos de Bomberos del país.</t>
  </si>
  <si>
    <t xml:space="preserve">En totalidad se asesoraron 41 cuerpos de bomberos durante el trimestre. ABRIL: 14 MAYO: 12 JUNIO: 15 </t>
  </si>
  <si>
    <t xml:space="preserve">Se asesoraron en total 83 cuerpos de bomberos por medio telefónico, reuniones en territorio y escrito. Julio: 48, agosto: 35 y septiembre: 31. Nota: Para obtener el total de 83 se realizó una sumatoria de  las instituciones bomberiles atendidas en total, eliminando aquellos repetidos que se asesoraron durante los 3 meses, por ello las cifras no coinciden. </t>
  </si>
  <si>
    <t xml:space="preserve">Se asesoraron en total 86 cuerpos de bomberos por medio telefónico, reuniones en territorio y escrito. Octubre: 56, Noviembre: 34 y Diciembre 21 (con corte al 22 de diciembre). Nota: Para obtener el total de 86 se realizó una sumatoria de  las instituciones bomberiles atendidas en total, eliminando aquellos repetidos que se asesoraron durante los 3 meses, por ello las cifras no coinciden. </t>
  </si>
  <si>
    <t xml:space="preserve">Durante el primer trimestre se presentaron demoras en las asesorías solicitadas debido a la falta de contratación del personal necesario para la ejecución del proyecto que se realizó a partir de marzo, con lo cual durante el primer trimestre la totalidad de las actividades fueron ejecutadas solo por del lider del proceso. </t>
  </si>
  <si>
    <t>Desde el proceso se lleva la trazabilidad de la totalidad de las actividades que se adelantan; sin embargo, es importante que se considere la necesidad de la contratación del peersonal a tiempo por parte de la oficina correspondiente con el fin de dar el trámite oportuno.</t>
  </si>
  <si>
    <t xml:space="preserve">Una sociedad para la vida, garante de derechos y en condiciones de igualdad hasta que la dignidad se haga costumbre
Programa de genero, diversidad e inclusión </t>
  </si>
  <si>
    <t>3. DE LA DESIGUALDAD HACIA UNA SOCIEDAD GARANTE DE DERECHOS</t>
  </si>
  <si>
    <t>ODS 5. Igualdad de género</t>
  </si>
  <si>
    <t xml:space="preserve">1. Fortalecer la equidad e integración en las instituciones de Bomberos del país.
</t>
  </si>
  <si>
    <t xml:space="preserve">Sensibilizar a los Bomberos de Colombia en prevención de violencia y discriminación en contra de las mujeres y población vulnerable </t>
  </si>
  <si>
    <t xml:space="preserve">Departamentos del territorio nacional sencibilizados  en prevención de violencia y discriminación en contra de las mujeres y población vulnerable </t>
  </si>
  <si>
    <t>No. De Departamentos del territorio sensibiliziados</t>
  </si>
  <si>
    <t>ENERO: El 31 de enero se realizó la Junta Nacional de Bomberos en la que se aprobo la distribución de los recursos de inversión en los actividades del proyecto.</t>
  </si>
  <si>
    <t>Durante el segundo trimestre del año no se realizaron acciones “sensibilizar a los Bomberos de Colombia en prevención de violencia, discriminación en contra de las mujeres y población vulnerable”.</t>
  </si>
  <si>
    <t>Para el cumplimiento de la Meta Anual (2 departamentos sensibilizados), se tienen programadas dos sesiones en los departamentos del Valle del Cauca y la Guajira en los meses de Noviembre y Diciembre respectivamente.  Se trata de las Jornadas: "Sensibilización en equidad de género, prevención de violencias contra la mujer y rutas de atención, masculinidades y cultura de paz dirigida a los cuerpos de bomberos" en los departamentos mencionados.</t>
  </si>
  <si>
    <t>Solo fue posible contratación del recurso humano asociado el último trimestre del año, no obstante se cumplirá con la meta anual estipulada.</t>
  </si>
  <si>
    <t>Corporación Nasa Kiwe</t>
  </si>
  <si>
    <t>Rigoberto Molando Rodríguez
(Director ( E )Corporación Nasa Kiwe)</t>
  </si>
  <si>
    <t>Desarrollo de un modelo de salud preventiva y predictiva territorial</t>
  </si>
  <si>
    <t xml:space="preserve">No aplica </t>
  </si>
  <si>
    <t>ODS 3. Salud y Bienestar</t>
  </si>
  <si>
    <t>CONPES 3667 de 2010</t>
  </si>
  <si>
    <t>5. Fortalecer el diálogo social e intercultural Estado – Comunidades, garantizando el derecho fundamental a la consulta previa y promoviendo estrategias que contribuyan a la equidad y el desarrollo de los pueblos indígenas, Rrom; y comunidades Negras, Afrocolombianas, Raizales y Palenqueras: Asuntos étnicos</t>
  </si>
  <si>
    <t>5. Fortalecer el diálogo social e intercultural “Estado – Comunidades”,  promoviendo estrategias que contribuyan a la equidad y el desarrollo de los pueblos Indígenas, Rrom, y comunidades Negras, Afro, Raizales y Palenqueras, garantizando el derecho fundamental a la consulta previa: Comunidades étnicas</t>
  </si>
  <si>
    <t xml:space="preserve">Dar cumplimiento a las acciones y metas establecidas en el CONPES 3667 de 2010 que son de responsabilidad de la Entidad </t>
  </si>
  <si>
    <t xml:space="preserve">Centros de Salud de Nivel 1 Construidos y Dotados </t>
  </si>
  <si>
    <t>Sumatoria de Centros de salud construidos</t>
  </si>
  <si>
    <t>Se encuentra en ejecución la construcción del establecimiento de salud del centro poblado en el municipio de Páez - Cauca, ubicado en la localidad del Rodeo.</t>
  </si>
  <si>
    <t>Una Colombia con agua potable para todos</t>
  </si>
  <si>
    <t>Pacto por la calidad y eficiencia de servicios públicos: agua y energía para promover la competitividad y el bienestar de todos</t>
  </si>
  <si>
    <t>ODS 6. Agua limpia y saneamiento</t>
  </si>
  <si>
    <t>Acueductos Optimizados y Construidos</t>
  </si>
  <si>
    <t xml:space="preserve">Sematoria de Acuedctos Optimizados y Construidos </t>
  </si>
  <si>
    <t>Se adelantan acciones para la suscripción del contrato que permitirá la construcción de sistema de acueducto en fase básica en el Centro Poblado de Laureles, resguardo de Togoima, esta actividad corresponde a la meta establecida para la vigencia 2023.</t>
  </si>
  <si>
    <t xml:space="preserve">Sistemas de Alcantarillado Construidos </t>
  </si>
  <si>
    <t>Sumatoria de Sistemas de Alcantarillado Construidos</t>
  </si>
  <si>
    <t xml:space="preserve">Se adelantan actividades técnicas precontractuales que corresponden a la realización de estudios y diseños, que permitirán la construcción u optimización de sistemas de alcantarillado, en las localidades de Chachucue/Mesa de Caloto y Planada de Avirama. </t>
  </si>
  <si>
    <t>Revolución en infraestructura educativa en beneficio de las poblaciones excluidas</t>
  </si>
  <si>
    <t>ODS 4. Educación de calidad</t>
  </si>
  <si>
    <t>Infraestructura Educativa Mejorada y Construida</t>
  </si>
  <si>
    <t>Sumatoria de Infraestructura educativa Mejorada y Construida</t>
  </si>
  <si>
    <t>En etapa precontractual para la suscripción de los contratos correspondientes a las actividades de construcción y mejoramiento de instituciones educativas, que permitirán adelantar actividades constructivas teniendo en cuenta las fases correspondientes.</t>
  </si>
  <si>
    <t>Vivienda para los colombianos excluidos</t>
  </si>
  <si>
    <t>ODS 10. Reducción de las desigualdades</t>
  </si>
  <si>
    <t>Número de Viviendas Construidas</t>
  </si>
  <si>
    <t>Sumatoria de Viviendas Construidas</t>
  </si>
  <si>
    <t>Se avanza en actividades contractuales que corresponden a la construcción de 10 viviendas en el departamento del Cauca y 8 viviendas en el departamento del Huila.</t>
  </si>
  <si>
    <t>Ataque frontal a la corrupción</t>
  </si>
  <si>
    <t>Pacto por la legalidad: seguridad efectiva y justicia transparente para que todos vivamos con libertad y en democracia</t>
  </si>
  <si>
    <t>Plan de apoyo a la creación y promoción de veedurías ciudadanas y observatorios de transparencia, diseñado e implementado</t>
  </si>
  <si>
    <t>2. Propiciar la seguridad y convivencia ciudadana, el orden público, así como la atención y control en situaciones que vulneren o amenacen a la población.- Convivencia y Seguridad Ciudadana</t>
  </si>
  <si>
    <t>6. Promover la democracia, la participación política y el respeto por la libertad de cultos, mediante la implementación y articulación de políticas y estrategias orientadas a fortalecer la acción comunal, las veedurías ciudadanas, organizaciones religiosas y demás instancias sociales para el desarrollo comunitario: Democracia, Participación Ciudadana y libertad religiosa y de cultos</t>
  </si>
  <si>
    <t>Capacitaciones en Veedurias Ciudadanas Conformadas</t>
  </si>
  <si>
    <t>(Número de capacitación en Veedurias Ciudadanas Conformadas/Número de Obras en Ejecución)*100</t>
  </si>
  <si>
    <t>Para el primer trimestre, se adelantó la capacitación en veedurías ciudadanas a la comunidad de El Rodeo- Resguardo de Belalcázar, que corresponde al  Contrato de Obra No. 068-2023. Se brindó capacitación y se logró la conformación de la misma.</t>
  </si>
  <si>
    <t>Carreteras</t>
  </si>
  <si>
    <t>Kilometros de Vía Construidas</t>
  </si>
  <si>
    <t>Sumatoria de Kilometros de Vía Cons</t>
  </si>
  <si>
    <t>Se avanza en el desarrollo de actividades que corresponden a obras de mejoramiento sectores de Chachucue, Huila Viejo - San Miguel y Caloto, corresponde a la intervención de 5 km; Construcción eje vial Lame, Suin, Chinas Guaquiyo, intervención de 1 km; Mejoramiento  eje vial Ricaurte, San Luis, intervención de 2 km. Estas actividades corresponden a la meta establecida para la vigencia 2023.</t>
  </si>
  <si>
    <t>LEY 2160 DE 2021</t>
  </si>
  <si>
    <t>6. Fortalecer la gestión y desempeño del Sector Interior: Fortalecimiento Sectorial</t>
  </si>
  <si>
    <t xml:space="preserve">Ampliación efectiva de las acciones de la Entidad en los nuevos municipios de su jurisdicción (Ley 2160 de 2021) </t>
  </si>
  <si>
    <t>Nuevos Municipios Atendidos dentro de la Jurisdicción de la Entidad</t>
  </si>
  <si>
    <t>Sumatoria de municipios atendidos</t>
  </si>
  <si>
    <t>Se avanza en el diseño de estrategias para la formulación de nuevos proyectos de inversión, para la implementación de  la Ley 2160 de 2021, teniendo en cuenta los nuevos municipios de la zona de influencia de la CNK.</t>
  </si>
  <si>
    <t>Oficina Asesora de Planeación</t>
  </si>
  <si>
    <t>Sergio Mauricio Arciniegas Roman</t>
  </si>
  <si>
    <t>6. Fortalecer la Gestión y desempeño del Sector Interior.</t>
  </si>
  <si>
    <t>7. Fortalecer la capacidad Institucional promoviendo el talento humano, la participación ciudadana, la gestión del conocimiento e innovación y el uso de nuevas tecnologías, en el marco de la cultura de la transparencia, la legalidad y la gestión pública efectiva: Gestión pública efectiva</t>
  </si>
  <si>
    <t>Afianzar la gestión institucional como motor del cambio para mejorar la eficacia organizacional en el marco del Modelo Integrado de Planeación y Gestión del Ministerio del Interior.</t>
  </si>
  <si>
    <t>% de acciones implementadas para el fortalecimiento de la gestión institucional durante el cuatrienio</t>
  </si>
  <si>
    <t>(Número de actividades ejecutadas/ Número de actividades programadas)*100</t>
  </si>
  <si>
    <t>El cumplimiento de la iniciativa está programado para el IV trimestre.</t>
  </si>
  <si>
    <t>Oficina de Información Pública del Interior</t>
  </si>
  <si>
    <t>Sandra Patricia Contreras Soto</t>
  </si>
  <si>
    <t>Conectividad y transformación digital.</t>
  </si>
  <si>
    <t>Colombia Sociedad para la vida</t>
  </si>
  <si>
    <t xml:space="preserve">Datos al servicio del bienestar social y el bien común. 
</t>
  </si>
  <si>
    <t>Fortalecer la gestión y desempeño del Sector Interior</t>
  </si>
  <si>
    <t>Desarrollar estrategias que permitan optimizar el aprovechamiento de la tecnología, la información y las comunicaciones que permitan tener un impacto efectivo entre los ciudadanos y grupos de Interes</t>
  </si>
  <si>
    <t>1.</t>
  </si>
  <si>
    <t>Implementar nuevas tecnologías emergentes que faciliten los procesos misionales, de gestión y de apoyo de la entidad y del sector</t>
  </si>
  <si>
    <t>Porcentaje de avance en la implemenetacion de nuevas tecnologias emergentes  que faciliten los procesos misionales, de gestión y de apoyo de la entidad.</t>
  </si>
  <si>
    <t>En el trimestre enero - marzo de 2023 se optimizaron 4 sistemas de información. Para actualizar el portal web e intranet de acuerdo con lineamientos de Gobierno Digital se realizaron 7 actividades. Para el cumplimiento de la ley 1712 del 2014 se realizaron 4 actividades. Se realizó mesa de trabajo de interoperabilidad entre Mininterior y Minsalud.</t>
  </si>
  <si>
    <t>2.</t>
  </si>
  <si>
    <t>Actualizar e implementar infraestructura tecnologica que fortalezca la seguridad y la protección de información en la Entidad y del sector</t>
  </si>
  <si>
    <t>Porcentaje de avance de actualizacion e implementacion de  infraestructura que fortalezca la seguridad y la protección de información en la Entidad.</t>
  </si>
  <si>
    <t>Las actividades están programadas para iniciar en el mes de octubre de 2023</t>
  </si>
  <si>
    <t>3.</t>
  </si>
  <si>
    <t>Mejora continua sobre los servicios ofrecidos a los Ciudadanos y grupos de interes (Medios de acceso,
reducción de tiempos, costos y trámites)</t>
  </si>
  <si>
    <t>Porcenaje de avance  en la mejora continua sobre los servicios ofrecidos a los Ciudadanos y grupos de interes (Medios de acceso,
reducción de tiempos, costos y trámites)</t>
  </si>
  <si>
    <t>Se ejecutaron las dos actividades programadas para el I trimestre</t>
  </si>
  <si>
    <t>4.</t>
  </si>
  <si>
    <t xml:space="preserve">Implementar estrategias que satisfagan a la ciudadanía con la calidad de los servicios prestados por el Estado, para mejorar la percepción de los ciudadanos en la eficiencia y probabilidad de la Gestión Pública </t>
  </si>
  <si>
    <t xml:space="preserve">Porcentaje de avance en la implementacion de estrategias que satisfagan a la ciudadanía con la calidad de los servicios prestados por el Estado, para mejorar la percepción de los ciudadanos en la eficiencia y probabilidad de la Gestión Pública </t>
  </si>
  <si>
    <t>5.</t>
  </si>
  <si>
    <t>Diseñar e implementar estrategias de comunicación externa y sectorial de interés de los ciudadanos, para mantenerlos bien informados.</t>
  </si>
  <si>
    <t xml:space="preserve">Porcentaje de avance en el diseño e implementacion de estrategias de comunicación externa y sectorial de interés de los ciudadanos, para mantenerlos bien informados. </t>
  </si>
  <si>
    <t>Se realizaron 23 ruedas de prensa, 37 comunicaciones por pág web y medios de comunicación, diseño y divulgacion de 30 campañas, se realizó cronograma de la agenda diaria, 270 monitoreos de prensa,  580 publicaciones en redes sociales, diseño de 2 nuevos productos de comunicación, 185 productos de comunicación interna</t>
  </si>
  <si>
    <t>Grupo de Articulación Interna para la Política de Víctimas del Conflicto Armado</t>
  </si>
  <si>
    <t>Yeisson Gerardo Sua Cajamarca Zapata</t>
  </si>
  <si>
    <t xml:space="preserve">36 - Paz total </t>
  </si>
  <si>
    <t>5. Dejaremos atrás la guerra y entraremos por fin en una era de paz 
5.4. Reparación efectiva e integral de
las víctimas</t>
  </si>
  <si>
    <t xml:space="preserve">Transformación: Colombia, sociedad para la vida: Actores diferenciales para el cambio. Integral - Catalizador:  3.Reparación efectiva e integral a las víctimas - Componente: 5.    Colombia potencia de la vida a partir de la no repetición          </t>
  </si>
  <si>
    <t>Ley 1448 de 2011  modificada por la Ley 2078 de 2021. CONPES 4031 de 2021
Decretos Ley 4633, 4634 y 4635 de 2011.</t>
  </si>
  <si>
    <t>3. Fortalecer la articulación entre la Nación y el territorio, promoviendo la gobernabilidad, la democracia, el respeto por la libertad de cultos, la participación social, política y comunitaria: Democracia, Gobierno, Participación Ciudadana, libertad religiosa y de cultos</t>
  </si>
  <si>
    <t>2. Promover la protección y el goce efectivo de los derechos humanos y las libertades: Derechos Humanos</t>
  </si>
  <si>
    <t xml:space="preserve">Liderar en el Ministerio del Interior la implementación y el seguimiento de las ordenes impartidas por la Corte Constitucional en el marco de la Sentencia T-025 de 2004 a través de la respuesta oportuna a los requerimientos derivados de sus autos de seguimiento, de acuerdo con las competencias del Grupo de Articulación para la Política de Víctimas. </t>
  </si>
  <si>
    <t>Porcentaje de respuesta a los requerimientos provenientes de la Sentencia T-025 de 2004, de acuerdo con las competencias del Grupo de Articulación Interna para la Política de Víctimas.</t>
  </si>
  <si>
    <t xml:space="preserve">(No. de respuestas a los requerimientos de la Sentencia T-025 de 2004 presentadas en el año / No. de requerimientos de la Sentencia T-025 de 2004 emitidos en el año )*100. </t>
  </si>
  <si>
    <t xml:space="preserve">mantenimiento </t>
  </si>
  <si>
    <t>Para el primer trimestre se atendieron todas las disposiciones de la Corte Constitucional dentro de los plazos concedidos de manera inicial o en los otorgados en las prórrogas solicitadas. En este sentido, se elaboró y presentó la respuesta a la Corte Constitucional del Auto 894 de 2022.  Aunado a lo anterior, en pro de dar respuesta al Auto 811 de 2021, se construyó con todas las entidades comprometidas el proyecto de resolución de la ruta de confinamiento, la cual pasará a revisión de las Oficinas Jurídicas de las entidades que firmarán dicho acto administrativo.</t>
  </si>
  <si>
    <t>Ley 1448 de 2011  modificada por la Ley 2078 de 2021.
Decretos Ley 4633, 4634 y 4635 de 2011.
 CONPES 4031 de 2021.
CONPES 4100 de 2022</t>
  </si>
  <si>
    <t xml:space="preserve">Fortalecer las capacidades de organizaciones de victimas que cuenten con proyectos productivos, culturales, sociales o deportivos que contribuyan a su reparación integral. </t>
  </si>
  <si>
    <t xml:space="preserve">Número de organizaciones de víctimas fortalecidas. </t>
  </si>
  <si>
    <t>Sumatoria de organizaciones de víctimas del conflicto fortalecidas.</t>
  </si>
  <si>
    <t>Dirección de Derechos Humanos</t>
  </si>
  <si>
    <t>Franklin Javid Castañeda Villacob</t>
  </si>
  <si>
    <t>Dejaremos atrás la guerra y entraremos por fin en una era de paz</t>
  </si>
  <si>
    <t>4.2. Por una seguridad humana que se mida en vidas</t>
  </si>
  <si>
    <t>D. Protección de la vida y control institucional de los territorios para la construcción de una sociedad segura y sin violencias
2. Desmantelamiento del multicrimen, prevaleciendo la protección integral de las poblaciones.</t>
  </si>
  <si>
    <t>16.a.1.C Entidades territoriales asistidas técnicamente en procesos de diseño, implementación y seguimiento de planes, programas y proyectos en materia de Derechos Humanos</t>
  </si>
  <si>
    <t>Ley 1448 de 2011
Decreto 1581 de 2017
Doc Conpes 4031</t>
  </si>
  <si>
    <t>Promover y proteger los Derechos Humanos y sus garantías de no repetición en el territorio Nacional.</t>
  </si>
  <si>
    <t>Promover la protección y el goce efectivo de los Derechos Humanos y las libertades y prevenir las violaciones a los Derechos a la vida, integridad, libertad y seguridad de personas, grupos y comunidades</t>
  </si>
  <si>
    <t>Fortalecer la política pública de prevención de violaciones a los Derechos a la vida, integridad, libertad y seguridad de personas, grupos y comunidades.</t>
  </si>
  <si>
    <t xml:space="preserve">Número de Planes Integrales de prevención a las violaciones de Derechos Humanos e infracciones al derecho internacional humanitario formulados o actualizados  </t>
  </si>
  <si>
    <t xml:space="preserve">Sumatoria de número de Planes Integrales de prevención a las violaciones de Derechos Humanos e infracciones al derecho internacional humanitario  formulados o actualizados  </t>
  </si>
  <si>
    <t>552</t>
  </si>
  <si>
    <t>Como avance de trimestre se adelantó lo siguiente:
Mar: con el fin de actualizar los planes de prevención, se realizó asistencia técnica virtual a los departamentos de Boyacá, Meta y Caquetá y el municipio de Barrancabermeja.</t>
  </si>
  <si>
    <t>5.2. Colombia hacía una cultura de paz.</t>
  </si>
  <si>
    <t>C. Garantía de Derechos como fundamento de la dignidad humana y condiciones para el bienestar
3. Bienestar mental, físico y social de los individuos.</t>
  </si>
  <si>
    <t>Decreto 4100 de 2011
Decreto 1081 de 2015</t>
  </si>
  <si>
    <t>Frotalecer la adopción en territorio del enfoque basado en Derechos Humanos</t>
  </si>
  <si>
    <t>Número de entidades territoriales con adopción del enfoque basado en Derechos Humanos</t>
  </si>
  <si>
    <t>Sumatoria del número de entidades territoriales con adopción del enfoque basado en Derechos Humanos</t>
  </si>
  <si>
    <t>160</t>
  </si>
  <si>
    <t>Avance de trimestre: 
Ene-Mar:  se adelantan las gestiones con miras a la concertación de agenda con las entidades territoriales priorizadas para la generación del cronograma de trabajo y visitas a terreno para fortalecer la adopción en territorio del enfoque basado en Derechos Humanos.</t>
  </si>
  <si>
    <t>3. Reparación efectiva e integral a las víctimas
1. Reparación transformadora</t>
  </si>
  <si>
    <t>Sentencia T-025</t>
  </si>
  <si>
    <t>Realizar seguimiento de los autos y órdenes a cargo de la Dirección de Derechos Humanos que conforman la sentencia T-025, para avanzar en su cumplimiento</t>
  </si>
  <si>
    <t xml:space="preserve">Porcentaje de avance de seguimiento de los autos y órdenes a cargo de la Dirección de Derechos Humanos que conforman la sentencia T-025.	</t>
  </si>
  <si>
    <t>(Número de actividades realizadas para el  avance de seguimiento de los autos y órdenes a cargo de la Dirección de Derechos Humanos que conforman la sentencia T-025./número de actividades programadas para el  avance de seguimiento de los autos y órdenes a cargo de la Dirección de Derechos Humanos que conforman la sentencia T-025.)*100%</t>
  </si>
  <si>
    <t>Como avance de trimestre se cumple el 100% de la meta programada: 
Ene-Mar:  informe sobre: talleres con entidades externas para respuesta al auto 894 de 2022; revisión resolución sobre confinamiento auto 1080 de 2022; participación sesiones mecanismo articulador de violencia contra la mujer y proyección respuesta seguimiento autos 092 y 009 de 2015.</t>
  </si>
  <si>
    <t>5.1. Los Acuerdos de Estado con los firmantes de la paz, la sociedad y la comunidad internacional se cumplen.</t>
  </si>
  <si>
    <t>Plan Marco de Implementación -PMI:  B.446, C.256, C.MT.3
PDTE</t>
  </si>
  <si>
    <t>Decreto 660 de 2018
Doc Conpes 3931</t>
  </si>
  <si>
    <t>Fortalecer el Programa Integral de Seguridad y Protección para Comunidades y Organizaciones en los Territorios</t>
  </si>
  <si>
    <t>Porcentaje de avance de la implementación de las actividades a cargo de la Dirección de Derechos Humanos, en el marco del  Programa Integral de Seguridad y Protección para Comunidades y Organizaciones en los Territorios</t>
  </si>
  <si>
    <t xml:space="preserve">(Número de actividades realizadas en el fortalecimiento e implementación del Programa Integral de Seguridad y Protección para Comunidades y Organizaciones en los Territorios /número de actividades programadas en el fortalecimiento e implementación del Programa Integral de Seguridad y Protección para Comunidades y Organizaciones en los Territorios )*100% </t>
  </si>
  <si>
    <t xml:space="preserve">Avance de trimestre: se realizan gestiones de concertación de cronograma con entidades que integran los Comités Técnicos de componentes de medidas integrales de prevención, seguridad y protección, y de los componentes de Promotores/as Comunitarios de Paz y Convivencia, y de Apoyo a la Actividad de Denuncia, quienes determinar las comunidades y territorios a priorizar </t>
  </si>
  <si>
    <t>El cambio es con las mujeres</t>
  </si>
  <si>
    <t>Hacia una vida libre de violencias contra las mujeres y por la garantía efectiva</t>
  </si>
  <si>
    <t>1. El cambio es con las mujeres
2. Mujeres en el centro de la política de la vida y la paz.</t>
  </si>
  <si>
    <t>Plan Marco de Implementación -PMI: C.G.1</t>
  </si>
  <si>
    <t>Sentencia T-025
Doc Conpes 4063
Doc Conpes 4031</t>
  </si>
  <si>
    <t>Apoyar la implementación del Plan de Acción Nacional del Programa Integral de Garantías para Lideresas y Defensoras de DDHH, en el marco del auto 737, sentencia T-025</t>
  </si>
  <si>
    <t>Porcentaje de avance de la implementación de las actividades a cargo de la Dirección de Derechos Humanos,  en el marco del Plan de Acción Nacional del Programa Integral de Garantías para Lideresas y Defensoras de DDHH</t>
  </si>
  <si>
    <t>Sumatoria de la formulación del  plan de acción y del avance de la territorialización del programa integral de garantías para lideresas y defensoras de derechos humanos:
Hito 1: Formulación plan de acción. 30%
Hito 2: Territorialización y mantenimiento de la territorialización del programa. 70%</t>
  </si>
  <si>
    <t>Avance de trimestre. En el mes de marzo se realiza reunión con entidades del Gobierno para socializar herramienta de formulación del Plan de Acción del Programa Integral de Garantías para Lideresas y Defensora de Derechos Humanos vigencia 2023 – 2026.</t>
  </si>
  <si>
    <t>E. Justicia para el cambio social, democrartización del estado y garantía de Derechos y libertades
4. Justicia transicional e implementación de las sanciones y medidas de reparación para la reconciliación social</t>
  </si>
  <si>
    <t>Ley 1408 de 2010
Ley 1448 de 2011
Decreto 303 de 2015</t>
  </si>
  <si>
    <t>Fortalecer la gestión de los cementerios como acción de apoyo al proceso de búsqueda de personas desaparecidas en Colombia.</t>
  </si>
  <si>
    <t>Número de cementerios que tienen en sus terrenos inhumados cuerpos o restos humanos de personas no identificadas diagnosticados multidimensionalmente.</t>
  </si>
  <si>
    <t>Sumatoria de número de cementerios que tienen en sus terrenos inhumados cuerpos o restos humanos de personas no identificadas diagnosticados multidimensionalmente.</t>
  </si>
  <si>
    <t>100</t>
  </si>
  <si>
    <t>Avance de trimestre. Entre los meses de febrero y marzo inician mesas de recolección de información en cementerios de Quindío en cumplimiento de la orden Auto JEP SAR AT 277 con miras a la generación de los diagnósticos.</t>
  </si>
  <si>
    <t>Democratización del Estado, libertades fundamentales y agenda internacional para la vida</t>
  </si>
  <si>
    <t>Doc Conpes 4063</t>
  </si>
  <si>
    <t>Fortalecer la Política de Garantía y Respeto a la labor de defensa de los Derechos Humanos</t>
  </si>
  <si>
    <t>Porcentaje de avance del fortalecimiento e  implementación de las actividades a cargo de la Dirección de Derechos Humanos,  en el marco de la Política de Garantía y Respeto a la labor de defensa de los Derechos Humanos</t>
  </si>
  <si>
    <t xml:space="preserve">(Número de actividades realizadas en el fortalecimiento e implementación de la Política de Garantía y Respeto a la labor de defensa de los Derechos Humanos /número de actividades programadas  en el fortalecimiento e implementación de la Política de Garantía y Respeto a la labor de defensa de los Derechos Humanos )*100% </t>
  </si>
  <si>
    <t>Avance de trimestre:
Ene-Mar: reunión para conocer estado de avance estrategia ruta interinstitucional de garantías para la defensa; se realiza contacto con Gobernación de Norte de Santander para el impulso suscripción del Pacto Ciudadano; avanza la elaboración del documento de balance Planes de Mitigación del Riesgo y Plan de trabajo</t>
  </si>
  <si>
    <t>3.6 Diversidades de género y orientación sexual: LGBTIQ+</t>
  </si>
  <si>
    <t>2. Colombia igualitaria, diversa y libre de discriminación
2. Fortalecimiento de la institucionalidad</t>
  </si>
  <si>
    <t>PDTE</t>
  </si>
  <si>
    <t xml:space="preserve">Decreto 762 de 2018
</t>
  </si>
  <si>
    <t>Impulsar la implementación de la Política Pública para la garantía del ejercicio efectivo de los Derechos de las personas que hacen parte de los sectores sociales LGBTI y de personas con orientaciones sexuales e identidades de género diversas</t>
  </si>
  <si>
    <t xml:space="preserve">Porcentaje de avance de la implementación de las actividades a cargo de la Dirección de Derechos Humanos, en el marco de la Política Política Pública para la garantía del ejercicio efectivo de los Derechos de las personas que hacen parte de los sectores sociales LGBTI </t>
  </si>
  <si>
    <t>Sumatoria de la formulación del  plan de acción y del avance de la implementación de la Política Pública para la garantía del ejercicio efectivo de los Derechos de las personas que hacen parte de los sectores sociales LGBTI:
Hito 1: Formulación plan de acción. 30%
Hito 2: Implementación de la Política. 70%</t>
  </si>
  <si>
    <t>Avance de trimestre:
Ene-Mar: Se definió la metodología para la elaboración del documento de balance del Plan de Acción de la Política Pública Nacional LGBTIQ+ y se proyectaron insumos para el balance de la implementación del Decreto 762 de 2018.</t>
  </si>
  <si>
    <t>7. Consolidación del diálogo, la memoria, y la reconciliación como políticas de estado y reivindicación de los Derechos de los grupos más afectados, para reconstruir el tejido social
a. Reconstrucción del tejido social a través del diálogo, la memoria, la convivencia y la reconciliación</t>
  </si>
  <si>
    <t>Plan Marco de Implementación -PMI: B.144, B.G.3 y B.G.4</t>
  </si>
  <si>
    <t>Decreto 1444 de 2022</t>
  </si>
  <si>
    <t>Fortalecer e implementar la Política de Convivencia, Reconciliación, Tolerancia, y No Estigmatización.</t>
  </si>
  <si>
    <t>Porcentaje de avance del fortalecimiento e implementación de las actividades a cargo de la Dirección de Derechos Humanos, en el marco de la Política de Convivencia, Reconciliación, Tolerancia, y No Estigmatización.</t>
  </si>
  <si>
    <t>Sumatoria de la formulación del  plan de acción y del avance de la territorialización de la Política de Convivencia, Reconciliación, Tolerancia, y No Estigmatización:
Hito 1: Formulación plan de acción. 30%
Hito 2: Territorialización y mantenimiento de la territorialización de la Política 70%</t>
  </si>
  <si>
    <t>Avance de trimestre: 
Ene-Mar: Se avanzó en la socialización, con miras a la recolección de insumos para la generación del plan de acción de la Política pública de convivencia, reconciliación, tolerancia y no estigmatización en los departamentos de Caquetá, Tolima, Norte de Santander y Nariño.</t>
  </si>
  <si>
    <t>Plan Marco de Implementación -PMI: C.E.9</t>
  </si>
  <si>
    <t>Sentencia T-025
Decreto 2078 de 2018
Decreto 1066 de 2015</t>
  </si>
  <si>
    <t xml:space="preserve">Apoyar al avance del auto 373 a través del seguimiento a la implementación de la ruta de protección colectiva en el marco de las garantías de los Derechos Humanos. </t>
  </si>
  <si>
    <t xml:space="preserve">Porcentaje de avance del seguimiento a la implementación y cumplimiento de las medidas de protección colectivas en el marco de las garantías de los Derechos Humanos. </t>
  </si>
  <si>
    <t>(Número de informes de seguimiento realizados a la implementación de las medidas de protección colectivas en el marco de las garantías de los Derechos Humanos. /Número de informes de seguimiento programados a la implementación de las medidas de protección colectivas en el marco de las garantías de los Derechos Humanos.) *100%</t>
  </si>
  <si>
    <t>Avance de trimestre se cumple el 100% de la meta programada: 
Ene-Mar: Se cuenta con el informe del primer trimestre sobre el seguimiento a 16 colectivos y la notificación de 21 colectivos</t>
  </si>
  <si>
    <t>4. Promover y proteger los Derechos Humanos, especialmente la vida, la libertad, la seguridad, así como los Derechos de autor y conexos, fundamentados en la cultura de legalidad y emprendimiento: Derechos Humanos</t>
  </si>
  <si>
    <t>Plan Marco de Implementación -PMI: C.256, C.MT.3</t>
  </si>
  <si>
    <t>Ley 975 de 2005
Decreto 3570 de 2007
Decreto 1737 de 2010</t>
  </si>
  <si>
    <t xml:space="preserve">Fortalecer el  Programa de protección a personas que se encuentran en situación de riesgo contra su vida, integridad, seguridad o libertad, por causas relacionadas con la violencia en Colombia </t>
  </si>
  <si>
    <t xml:space="preserve">Porcentaje de avance de la implementación de las actividades a cargo de la Dirección de Derechos Humanos, en el marco del Programa de protección a personas que se encuentran en situación de riesgo contra su vida, integridad, seguridad o libertad, por causas relacionadas con la violencia en Colombia </t>
  </si>
  <si>
    <t>( Número de actividades de implementación del Programa de protección a personas que se encuentran en situación de riesgo contra su vida, integridad, seguridad o libertad, por causas relacionadas con la violencia en Colombia realizadas/número de actividades implementación del Programa de protección a personas que se encuentran en situación de riesgo contra su vida, integridad, seguridad o libertad, por causas relacionadas con la violencia en Colombia requeridas)*100%</t>
  </si>
  <si>
    <t>Avance trimestre: en el mes de marzo se realizó jornada de asesoría a la Policía Nacional y Programa de Protección de la Fiscalía, operadores del programa para: determinar la ruta de trabajo para la valoración de riesgos -GTER, en cumplimiento de las sentencias de tribunal; revisión acciones 2022; y definición de necesidades presupuestales 2024, insumo para la construcción del anteproyecto</t>
  </si>
  <si>
    <t>Formular la política pública de Derechos Humanos en coordinación con la Oficina Asesora Jurídica</t>
  </si>
  <si>
    <t>Porcentaje de avance de la política pública de Derechos Humanos</t>
  </si>
  <si>
    <t>Sumatoria de la formulación de la política pública de Derechos Humanos en coordinación con la Oficina Asesora Jurídica
Hito 1: Formulación plan de acción. 10%
Hito 2: Construcción documento propuesta. 20%
Hito 3 Construcción documento conjunto propuesta institucional. 25%
Hito 4 Construcción documento conjunto propuesta institucional-Sociedad civil. 25%
Hito 5: Implementación y territorialización. 20%</t>
  </si>
  <si>
    <t>Avance de trimestre: entre los meses de febrero y marzo, se avanzó con el proceso de diseño de la metodología y agenda de trabajo para su formulación, en coordinación con la Oficina Asesora Jurídica.</t>
  </si>
  <si>
    <t>Dirección de Asuntos Religiosos</t>
  </si>
  <si>
    <t>Amelia Rocio Cotes Cortes</t>
  </si>
  <si>
    <t>Una sociedad para la vida, garante de derechos y en condiciones de igualdad hasta que la dignidad se haga costumbre</t>
  </si>
  <si>
    <t>4 Democratización del Estado, libertades fundamentales y agenda internacional para la vida
Protegeremos la diversidad religiosa y de culto. En nuestro gobierno garantizaremos a todas las ciudadanías las condiciones para el ejercicio de la igualdad y la libertad de culto según sus opciones religiosas y espirituales. Toda política pública relativa a la igualdad y libertad religiosa estará ar_x0002_monizada con la Constitución Política y la ley</t>
  </si>
  <si>
    <t>1 Ordenamiento del Territorio
4. Capacidades de los gobiernos locales y las comunidades para la toma de decisiones de ordenamiento y planificación territorial
a. Empoderamiento de los gobiernos locales y sus comunidades
pag 53 y 54</t>
  </si>
  <si>
    <t>Ley 133 de 1994
Ley 437 de 2018</t>
  </si>
  <si>
    <t xml:space="preserve"> Creación y puesta en marcha del Sistema Nacional de Libertad Religiosa y de Cultos, Diálogo Social, Paz Total, Igualdad y No Estigmatización - SINALIBREC</t>
  </si>
  <si>
    <t>Creación y puesta en marcha del Sistema Nacional de Libertad Religiosa y de Cultos, Diálogo Social, Paz Total, Igualdad y No Estigmatización - SINALIBREC</t>
  </si>
  <si>
    <t>Sistema en funcionamiento</t>
  </si>
  <si>
    <t>Porcentaje de Avance en el sistema /100</t>
  </si>
  <si>
    <t>Durante el primer trimestre se logro incorporar en el articulado y en las Bases del Plan Nacional de Desarrollo, "Colombia potencia mundial de la vida" la crecion del Sistema Nacional de libertad religiosa y de cultos y no estigmatización (Articulo 310) TEXTO CONCILIADO DEL PROYECTO DE LEY NÚMERO 274 de 2023 CÁMARA – 338 de 202 SENADO</t>
  </si>
  <si>
    <t xml:space="preserve">Fortalecimiento del Ministerio del Interior  en lo relacionado con el derecho de libertad religiosa y de cultos  de manera integral  (Fortalecimiento institucional  Actualización de formatos y protocolos en asuntos religiosos  </t>
  </si>
  <si>
    <t>Porcentaje de Personerías Jurídicas reconocidas y procedimientos de la Dirección de Asuntos Religiosos actualizados.</t>
  </si>
  <si>
    <t>(Número de solicitudes tramitadas / número de solicitudes recibidas) *100</t>
  </si>
  <si>
    <t>Durante el primer (1) trimestre se tramitaron actos administrativos por solicitud de personerías jurídicas especiales y extendidas para entidades religiosas (448) así:
De personerías jurídicas especiales (429) así: Enero(17):  17 solicitadas y 17 expedidos; Febrero(100):100 solicitadas y 100 expedidos; Marzo (312):  312 solicitadas y 312 expedidos
De personerías jurídicas extendidas (19) así: Enero(4):  4 solicitadas y 4 expedidos; Febrero(6):6 solicitadas y 6 expedidos; Marzo (9):  9 solicitadas y 9 expedidos.</t>
  </si>
  <si>
    <t xml:space="preserve">Modificaciones de instrumentos y normatividad vigente  que reconozca las nuevas realidades en la aplicación del derecho de libertad religiosa y de cultos  su pluralidad y diversidad  y su incidencia en el orden religioso  social  cultural y educativo </t>
  </si>
  <si>
    <t>Porcentaje de certificados de existencia y representación legal de las entidades religiosas expedidos.</t>
  </si>
  <si>
    <t>(Número de certificados expedidos/Número de solicitudes recibidas)*100</t>
  </si>
  <si>
    <t>Durante el Primer   (1) trimestre, se expidieron 4.386 certificados de existencia y representación legal así: Enero(1268):  1268 solicitadas y 1268 expedidos; Febrero(1511): 1511 solicitadas y 1511 expedidos; Marzo (1607):  1607 solicitadas y 1607expedidos</t>
  </si>
  <si>
    <t xml:space="preserve">Fortalecimiento de la articulación intersectorial  interinstitucional y territorial  en el marco de la garantía del derecho de libertad religiosa y de cultos </t>
  </si>
  <si>
    <t>Porcentaje de organizaciones religiosas caracterizadas</t>
  </si>
  <si>
    <t>(Número de organizaciones religiosas caracterizadas / Número de organizaciones religiosas a caracterizar Año 2023: 2500, cuatrienio 10000)*100</t>
  </si>
  <si>
    <t xml:space="preserve">Actualmente se e encuentra en la etapa de planeación contractual y realización de Estudios previos, Análisis del sector y los demás documentos contractuales. </t>
  </si>
  <si>
    <t xml:space="preserve">Identificación y posicionamiento del aporte al bien común  a la resolución de conflictos y a la convivencia pacífica en la familia y la sociedad  a la cohesión social y a la transformación de contextos comunitarios  que las entidades religiosas y sus organizaciones desarrollan </t>
  </si>
  <si>
    <t>Iniciativas sociales interreligiosas apoyadas económicamente</t>
  </si>
  <si>
    <t>Sumatoria del número de  iniciativas apoyadas.</t>
  </si>
  <si>
    <t>Durante el primer trimestre del año, se realizó sesión del Comité Técnico del Banco de Proyectos y se dío inicio al ciclo III para recibir 6 propuestas del mismo número de Departamentos y se estan entregando las 24 iniciativas aprobadas de los ciclos I y II</t>
  </si>
  <si>
    <t xml:space="preserve">Divulgación y promoción del conocimiento de la normatividad  el hecho y la cultura religiosa en Colombia </t>
  </si>
  <si>
    <t>Red Académica para el respeto y garantía de la Libertad Religiosa (Decretos 1140 y 437 del 2018) implementada</t>
  </si>
  <si>
    <t>Porcentaje de Avance en la implementación de la red Académica/100</t>
  </si>
  <si>
    <t>Durante el primer (1) trimestre del año 2023, se implementó una  Línea de Acción de la Red Académica para el respecto y Garantía de la Libertad Religiosa.</t>
  </si>
  <si>
    <t>Promoción en la sociedad civil  las entidades públicas y privadas y los medios de comunicación de la no discriminación  la tolerancia y la no estigmatización por motivos religiosos</t>
  </si>
  <si>
    <t>Campañas departamentales que promocionen el respeto y garantía de la libertad  religiosa desarrolladas.</t>
  </si>
  <si>
    <t>Sumatoria del número de campañas departamentales que promocionen el respeto y garantía de la libertad  religiosa desarrolladas/número de campañas departamentales que promocionen el respeto y garantía de la libertad  religiosa programadas (Año 2023: 8)Cuatrienio 32)</t>
  </si>
  <si>
    <t xml:space="preserve">Durante el primer (1) trimestre se realizó (7) Campañas de Promoción de la Tolerancia y no Discriminación por motivos religiosos. realizadas así:
Enero (1): Medellín – 19-01-2023; Febrero (1): Cartagena – 21-02-2023; Marzo (2):  Tunja – 15-03-2023, Barranquilla – 21-03-2023, Valledupar (1) 3-03-2023, Bogotá  (3) 6, 9 Y 22 -03-2023
</t>
  </si>
  <si>
    <t>Puesta en común de los avances en la implementación de la política pública</t>
  </si>
  <si>
    <t>Evaluación y seguimiento de la implementación de la política pública</t>
  </si>
  <si>
    <t>Porcentaje de Avance en la implementación de la politica publica Decreto 437 de 2018 /100 (Acciones programadas cuatrienio 32)</t>
  </si>
  <si>
    <t>Durante el I trimestre, articulación con instancias para la Implementación de la PP (4) así: Feb (2)  (6 Mesa Nacional) (27 Comité Trabajo), Mar (2) 6 Mesa Nacional; 28 Mesa Iglesia Católica y Asistencias técnicas (4) a las entidades territoriales sobre las metodologías y kit de herramientas así: Enero (1): Medellín 19; Febrero (1): Cartagena 23; Marzo (2): Tunja 15, Barranquilla 21</t>
  </si>
  <si>
    <t xml:space="preserve">Dirección de Asuntos indígenas, ROM y Minorías </t>
  </si>
  <si>
    <t xml:space="preserve">German Bernardo Carlosama López
(Dirección de Asuntos indígenas, ROM y Minorías) </t>
  </si>
  <si>
    <t>Diálogo social regional permanente para la construcción de justicia social</t>
  </si>
  <si>
    <t>Si</t>
  </si>
  <si>
    <t>No Aplica</t>
  </si>
  <si>
    <t>Indígenas</t>
  </si>
  <si>
    <t>5. Fortalecer el diálogo social e intercultural Estado – Comunidades, garantizando el derecho fundamental a la consulta previa y promoviendo estrategias que contribuyan a la equidad y el desarrollo de los pueblos indígenas, ROM; y comunidades Negras, Afrocolombianas, Raizales y Palenqueras.</t>
  </si>
  <si>
    <t>1. Fortalecer el diálogo intercultural Estado – Comunidades a través del cual se implementen iniciativas que contribuyan al desarrollo pueblos indígenas, ROM, comunidades negras, afro, raizales y palenqueras, de acuerdo con el “Pacto por la Equidad de Oportunidades para Grupos Étnicos” del PND</t>
  </si>
  <si>
    <t>El Ministerio del Interior garantizara y promoverá  espacios de diálogo y concertación entre las autoridades de los Pueblos Indígenas y las Instituciones, en el orden regional con la participación nacional</t>
  </si>
  <si>
    <t xml:space="preserve"> Porcentaje de espacios de diálogo y concertación del orden nacional, entre las autoridades de los Pueblos Indígenas y las Instituciones, garantizados.</t>
  </si>
  <si>
    <t xml:space="preserve"> Espacios de diálogo y concertación del orden nacional, entre las autoridades de los Pueblos Indígenas y las Instituciones garantizados/ Espacios de diálogo y concertación del orden nacional, entre las autoridades de los Pueblos Indígenas y las Instituciones convocados x100.</t>
  </si>
  <si>
    <t>En el primer trimestre de 2023, se realizan reuniones con la Mesa Permanente de Concertación-MPC,  con el fin de llegar a un acuerdo en el requerimiento de recursos adicionales para el fortalecimiento de la misma. A su vez se realizan los trámites correspondientes para el levantamiento del previo concepto para la asignación de recursos adicionales para financiar el fortalecimiento a las Organizaciones Indígenas pertenecientes a la Mesa Permanente de Concertación-MPC. Se realiza espacio de concertación con la Mesa  Técnica de la MPC, en el marco de los acuerdos sectoriales e intersectoriales del Plan Nacional de Desarrollo 2023-2026,  los días 23, 24, 30 y 31 de marzo de los indicadores, fórmulas de cálculo y metas del cuatrenio. Se llevarón a cabo tres (3) espacios de MPC , del 23 de enero al 05 de febrero, del 6 al 7 de marzo y del  21 al 22 de marzo en la ciudad de Bogotá.
 Se realizarón  espacios  de orden nacional con las Secretarias Técnicas de la CNDDHHPI  (Mininterior – Autoridades Indígenas) de la Comisión Nacional de Derechos Humanos de los Pueblos Indígenas, el día  14 de marzo de 2023 , en las instalaciones de la DAIRM. Se realizan las sesiones  número setenta y tres  (73)  y setenta y cuatro (74)  de la Mesa Regional Amazónica-MRA del 23 de enero al 05 de febrero y del  22 al 24 de marzo de 2023,  se realizarón tres  (3) espacios con Organización Camawari en el municipio de Ricaurte Nariño y cinco (5)  espacios con la Asociación Indígena UNUMA, se realizó la convocatoria a entidades del orden nacional e integrantes del Consejo Regional Indígena de Huila-CRIHU a la primera sesión del año 2023, para realizarse la primer semana del mes de abril en la ciudad de Neiva.</t>
  </si>
  <si>
    <t xml:space="preserve">German Bernardo Carlosama López
(Dirección de Asuntos indígenas, ROM y Minorías </t>
  </si>
  <si>
    <t>Fortalecer la estructura de gobierno propio, a través de un documento técnico en el marco del plan de vida o sus equivalentes.</t>
  </si>
  <si>
    <t>Proyectos formulados y acompañados por parte de la DAIRM.</t>
  </si>
  <si>
    <t xml:space="preserve">(Número  de proyectos formulados y acompañados /Número de proyectos presentados)*100%  </t>
  </si>
  <si>
    <t>En el primer trimestre de 2023, se asignan los recursos para el fortalececimiento de la estructura de gobierno propio, a través de un documento técnico en el marco del plan de vida o sus equivalentes, en lo relacionado con los servicios de operación logística para llevar a cabo la organización, producción y ejecución de los eventos, encuentros y demás actividades logísticas que se requieran.</t>
  </si>
  <si>
    <t>Generar espacios de diálogo y concertación de acuerdo a usos y costumbres de los Pueblos indígenas , previa solicitud de intervención.</t>
  </si>
  <si>
    <t>Espacios de dialogo y concertación atendidos de acuerdo a usos y costumbres de los Pueblos indígenas , previa solicitud de intervención.</t>
  </si>
  <si>
    <t>(Espacios de dialogo y concertación atendidos apoyados/ Número de espacios informados)*100</t>
  </si>
  <si>
    <t xml:space="preserve">En el primer trimestre de 2023, se adelantó el proceso precontractual y contractual con Organizaciones, Asociaciones y/o Resguardos Indígenas, para la suscripción de convenios de:
1. Fortalecimiento de la Mesa Regional Amazónica-  MRA
2. Fortalecimiento del Pueblo Pastos y Quillasingas
3. Se realizó la adición al convenio con la Organización de Estados Iberoamericanos (OEI), con el fin de generar espacios de diálogo y concertación de acuerdo a los usos y costumbres de los Pueblos Indígenas. </t>
  </si>
  <si>
    <t>2. Fortalecer la capacidad Institucional promoviendo el talento humano, la participación ciudadana, la gestión del conocimiento e innovación y el uso de nuevas tecnologías, en el marco de la cultura de la transparencia, la legalidad y la gestión pública efectiva</t>
  </si>
  <si>
    <t>Garantizar las sesiones de la Comisión Nacional de Diálogo (Rom o Gitano)</t>
  </si>
  <si>
    <t>Sesiones ordinarias de la Comisión Nacional de Diálogo con fortalecimiento realizadas (Rom o Gitano)</t>
  </si>
  <si>
    <t>Sumatoria de Sesiones de la Comisión Nacional de Diálogo realizadas</t>
  </si>
  <si>
    <t>En el primer trimestre del año 2023, del 29 al 31 de marzo se llevó a cabo la primera sesión ordinaria de la Comisión Nacional de Diálogo con los representates ROM, las entidades miembros e invitadas.  Los temas principales que se desarrollarín fueron:  la concertación  con los 11 representantes ROM, del artículado para modificar la ley 80 de 1.993 con el fin de permitir la contratación directa por parte de la Kumpañy y organizaciones Rom con el Estado, en los mismos términos de igualdad que tiene actualmente las comunidades Indígenas y NARP, se cuenta con la asesoría técnica de Colombia Compra Eficiente y se logra la concertación del artículado quedando como principal compromiso el trámite en la oficina Jurídica del Ministerio del Interior para estructurar el proyecto de ley que será presentado por el señor Ministro ante el Congreso de las República y la concertación con el pueblo ROM Gitano,  del proyecto de decreto y de resolución de acceso a tierras del pueblo Rom, este tema es liderado por el Ministerio de Agricultura y la Agencia Nacional de Tierras-ANT, la DAIRM conceptuo sobre el texto y lídero la concertación correspondiente. Se garantizo el espacio en  que se realizó de manera presencial en la ciudad de Bogotá.</t>
  </si>
  <si>
    <t>Dirección de Asuntos para Comunidades Negras, Afrocolombianas, Raizales y Palenqueras</t>
  </si>
  <si>
    <t>Victor Hugo Moreno Mina</t>
  </si>
  <si>
    <t>11.Diálogo social regional permanente para la construcción de justicia social</t>
  </si>
  <si>
    <t>3.4. Campesinado, Pueblos Indígenas, Afrodescendientes, Negros, Raizales, Palenqueros y rrom dignificados y liderando la defensa de la vida, el territorio, la diversidad natural y cultural de la nación</t>
  </si>
  <si>
    <t xml:space="preserve">5. Pueblos y comunidades étnicas 
1. Tierras y territorios vitales de los pueblos étnicos.  </t>
  </si>
  <si>
    <t>Bases del Plan Nacional de Desarrollo 2022 - 2026</t>
  </si>
  <si>
    <t xml:space="preserve">Adelantar todas las acciones para el cumplimiento de los compromisos del Plan Nacional de desarrollo Pueblos y comunidades étnicas </t>
  </si>
  <si>
    <t xml:space="preserve">Porcentaje de acciones adelantadas para garantizar el cumplimiento de los compromisos del Plan Nacional de desarrollo Pueblos y comunidades étnicas </t>
  </si>
  <si>
    <t>(Número de avance de acciones desarrolladas para garantizar el cumplimiento de los compromisos del Plan Nacional de desarrollo Pueblos y comunidades étnicas  / Número de avance de acciones programadas para garantizar el cumplimiento de los compromisos del Plan Nacional de desarrollo Pueblos y comunidades étnicas . )*100</t>
  </si>
  <si>
    <t>En el trim se adelantaron 2 acciones para garantizar el cumplimiento de los compromisos del Plan Nacional de desarrollo comunidades étnicas asi;
Enero(2). (1) Acompañamiento a la Sub de Planeación y Desarrollo de la Comisión Consultiva de Alto Nivel - CCAN, acuerdo con lo establecido en sesión de Convocatoria de Integración de la Comisión de Estudio para la Formulación y consolidación del Plan Nacional de Desarrollo de las Comunidades NARP.
(1) Acompañamiento a la sesión de la CCAN en donde a través de las 8 subcomisiones se trabajaron las recomendaciones para las líneas base del Plan Nacional de Desarrollo (PND)- 2022-2026.</t>
  </si>
  <si>
    <t>17. Reducción de la desigualdad social</t>
  </si>
  <si>
    <t>3.5 Igualdad de oportunidades y garantías para poblaciones vulneradas y excluidas</t>
  </si>
  <si>
    <t xml:space="preserve">5. Pueblos y comunidades étnicas
6. Apuestas fundamentales para garantizar un enfoque diferencial étnico para el cambio </t>
  </si>
  <si>
    <t>Resolución No. 1969 del 28 de diciembre de 2017
Ley 1757. Por la cual se dictan disposiciones en materia de promoción y protección del derecho a la participación democrática
Ley 725 de 2001. Por la cual se establece el Día Nacional de la Afrocolombianidad.
Decreto 1372. Por el cual se adiciona el Capítulo 4, al Título 1, de la Parte 5, del Libro 2 del Decreto 1066 de 2015, Único Reglamentario del Sector Administrativo del Interior, para regular el Espacio Nacional de Consulta Previa de las medidas legislativas y administrativas de carácter general, susceptibles de afectar directamente a las comunidades negras, afrocolombianas, raizales y palenqueras, y se dictan otras disposiciones.</t>
  </si>
  <si>
    <t>Fortalecer la articulación con las entidades del orden local, departamental y nacional para la formulación de acciones institucionales que incluyan a las comunidades  negras, afrocolombianas, raizales y palenqueras en las dinámicas sociales, económicas, educativas, políticas, ambientales y culturales, promoviendo la participación y la representación de las comunidades.( GESTION INTERINSTITUCIONAL)</t>
  </si>
  <si>
    <t>Acciones  desarrolladas de mejoramiento continuo de articulación con las entidades del orden local, departamental y nacional  en la formulación de acciones institucionales que incluyan a las  comunidades  negras, afrocolombianas, raizales y palenqueras en las dinámicas sociales, económicas, educativas, políticas, ambientales y culturales,.</t>
  </si>
  <si>
    <t>Numero de avance de acciones realizadas de de mejoramiento continuo de articulación con las entidades del orden local, departamental y nacional  en la formulación de acciones institucionales que incluyan a las comunidades  negras, afrocolombianas, raizales y palenqueras en las dinámicas sociales, económicas, educativas, políticas, ambientales y culturales./  Numero de avance de acciones programadas de de mejoramiento continuo de articulación con las entidades del orden local, departamental y nacional  en la formulación de acciones institucionales que incluyan a las comunidades  negras, afrocolombianas, raizales y palenqueras en las dinámicas sociales, económicas, educativas, políticas, ambientales y culturales</t>
  </si>
  <si>
    <t>En el trim se realizaron 4 acciones de mejoramiento continuo de articulación con las entidades del orden local, departamental y nacional que incluyan a las comunidades en las dinámicas sociales, económicas, educativas, políticas, asi;
Marzo.(1)  Asistencia tecnica – a la Alcaldia de Popayán en el Departamento del Cauca. Donde  se presentó la oferta institucional, y lineamientos de la politica publica dirijido a las Comunidades Negras, Afrocolombianas, Raizales y Palenqueras.
(1) Secretaria tecnica  en la mesa de Diálogo con Entidades del Gobierno Nacional, se atendió las Peticiones de La Asociación de Consejos Comunitarios del Norte del Cauca (ACONC) y Proceso de Comunidades Negras (PCN).
(1) Desarrollo del  Conversatorio: El rol y la responsabilidad de la mujer afrodescendiente – afro caribeña en su apuesta por la igualdad  y equidad en Colombia.
(1) Coordinación interins con el Consorcio Vías de Nariño se atendió los acuerdos suscritos entre el Gremio de Mototaxistas e INVIAS</t>
  </si>
  <si>
    <t>15. Justicia étnica y racial para superar los efectos del racismo, la discriminación racial y el colonialismo en los pueblos étnicos del país</t>
  </si>
  <si>
    <t xml:space="preserve">5. Pueblos y comunidades étnicas
2. Igualdad de oportunidades y garantías para poblaciones vulneradas y excluidas que garanticen la seguridad humana.  </t>
  </si>
  <si>
    <t>Decreto 1372. Por el cual se adiciona el Capítulo 4, al Título 1, de la Parte 5, del Libro 2 del Decreto 1066 de 2015, Único Reglamentario del Sector Administrativo del Interior, para regular el Espacio Nacional de Consulta Previa de las medidas legislativas y administrativas de carácter general, susceptibles de afectar directamente a las comunidades negras, afrocolombianas, raizales y palenqueras, y se dictan otras disposiciones
Resolución No. 1969 del 28 de diciembre de 2017.
Sentencia T - 025- 2004</t>
  </si>
  <si>
    <t>Promover el conocimiento y difusión  de los derechos de las comunidades negras, afrocolombianas, raizales y palenqueras, y la protección y defensa de sus derechos fundamentales, velando por el reconocimiento, integridad y  desarrollo de su diversidad étnica y cultural.(DERECHOS FUNDAMENTALES)</t>
  </si>
  <si>
    <t>Acciones adelantadas de Promoción del conocimiento y difusión  de los derechos de las comunidades negras, afrocolombianas, raizales y palenqueras, y la protección y defensa de sus derechos fundamentales, velando por el reconocimiento, integridad y  desarrollo de su diversidad étnica y cultural.</t>
  </si>
  <si>
    <t>Numero de avance de acciones realizadas de Promoción del conocimiento y difusión  de los derechos de las comunidades negras, afrocolombianas, raizales y palenqueras, y la protección y defensa de sus derechos fundamentales, velando por el reconocimiento, integridad y  desarrollo de su diversidad étnica y cultural./ Numero de avance de acciones programadas de Promoción del conocimiento y difusión  de los derechos de las comunidades negras, afrocolombianas, raizales y palenqueras, y la protección y defensa de sus derechos fundamentales, velando por el reconocimiento, integridad y  desarrollo de su diversidad étnica y cultural</t>
  </si>
  <si>
    <t>En el trimestre se realizaron 7 acciones de Promoción del conocimiento y difusión  de los derechos de las comunidades negras, afrocolombianas, raizales y palenqueras, Asi;
Marzo. (7) (1 ) constr conjunta de un Plan Piloto de Protección  de los saberes de la medicina ancestral de las comunidades negras del norte del Cauca,  Asociación de Consejo Comunitarios del Norte del Cauca- ACONC.
(1) Desarrollo de la 1  Fase Plan de Caracterización en  las ciudades de Valledupar y Cartagena se socializó de las comunidades priorizada en el Convenio 2325 suscrito con Abdiboca.
(1) Consulta previa fase de análisis e identificación del daño, Comunidad Raizal de Providencia y Santa Catalina.
(2) construcción conjunta de un Plan Piloto de Protección de los saberes de la medicina ancestral de las comunidades negras del norte del Cauca,  Asociación de Consejo Comunitarios del Norte del Cauca- ACONC.
(2). Acomp a CERREM de C.C Rio Rosario de Nariño y del C.C de Comunidades Negras Catanguero.</t>
  </si>
  <si>
    <t>Decreto 1122 de 1998 refrente a la catedra Afro
Resolución No. 1969 del 28 de diciembre de 2017
Decreto 1627 de 1996- Creacion de FECECN</t>
  </si>
  <si>
    <t>Desarrollar las Acciones de  seguimiento y monitoreo de las políticas, planes, programas y proyectos que beneficien a comunidades negras, afrocolombianas, raizales y palenqueras y/o apoyar la identificación, formulación y gestión de proyectos.
(SEGUIMIENTO Y MONITOREO)</t>
  </si>
  <si>
    <t>Acciones desarrolladas de   seguimiento y monitoreo de las políticas, planes, programas y proyectos que beneficien a comunidades negras, afrocolombianas, raizales y palenqueras y/o apoyar la identificación, formulación y gestión de proyectos</t>
  </si>
  <si>
    <t xml:space="preserve">Avance de  Acciones realizadas  de   seguimiento y monitoreo de las políticas, planes, programas y proyectos que beneficien a comunidades negras, afrocolombianas, raizales y palenqueras y/o apoyar la identificación, formulación y gestión de proyectos. / Avance de  Acciones programadas de   seguimiento y monitoreo de las políticas, planes, programas y proyectos que beneficien a comunidades negras, afrocolombianas, raizales y palenqueras y/o apoyar la identificación, formulación y gestión de proyectos. </t>
  </si>
  <si>
    <t xml:space="preserve">En el trimestre se realizaron 5 acciones de   seguimiento y monitoreo de las políticas, planes, programas y proyectos que beneficien a comunidades negras, afrocolombianas, raizales y palenqueras y/o apoyar la identificación, formulación y gestión de proyectos asi;
Febrero. (1) Selección y publicación de proyectos a financiar en el Ciclo III-2022 del Banco de Proyectos. 
Marzo. (1) Desarrollo del Comité Técnico, mediante  Acta No 01 del 10 de marzo de 2023 donde se aprobaron 185 condonaciones de crédito educativos FECECN 
(1) Aprobación del cronograma de ejecución de suscripción de acuerdos de subvención de bajo valor (ASBV) de las 220 iniciativas del Banco de Proyectos.
(2). Jornada de Planeación estrategica los dias 3 y 4 de marzo de 2013, como resultado fue la actualización del Programa Misional de Funcionamiento y Programa Misional de Sentencia T025-2004. </t>
  </si>
  <si>
    <t>Decreto 1066 de 2015 - Por medio del cual se expide el Decreto Único Reglamentario del Sector Administrativo del Interior- PARTE 5 GRUPOS ÉTNICOS
Resolución No. 1969 del 28 de diciembre de 2017
Decreto 3050. Por el cual se reglamenta el artículo 57 de la Ley 70 de 1993
Resolución No. 1969 del 28 de diciembre de 2017
Ley 1482 de 2011. Por medio de la cual se modifica el Código Penal y se establecen otras disposiciones</t>
  </si>
  <si>
    <t>Adelantar todas las Acciones de apoyo jurídico y técnico a los consejos comunitarios y/o expresiones  organizativas de las comunidades negras, afrocolombianas, raizales y palenqueras en sus procesos organizativos, de gobernabilidad y conocimiento de sus derechos individuales y colectivos; y proponer y conceptuar proyectos de ley o decretos que desarrollen los derechos de las comunidades negras, afrocolombianas, raizales y palenqueras
(SOPORTE NORMATIVO)</t>
  </si>
  <si>
    <t>Acciones Adelantadas de apoyo   jurídico y técnico a los consejos comunitarios y/o expresiones  organizativas de las comunidades negras, afrocolombianas, raizales y palenqueras en sus procesos organizativos, de gobernabilidad y conocimiento de sus derechos individuales y colectivos; y proponer y conceptuar proyectos de ley o decretos que desarrollen los derechos de las comunidades negras, afrocolombianas, raizales y palenqueras</t>
  </si>
  <si>
    <t>Avance de acciones realizadas de   apoyo   jurídico y técnico a los consejos comunitarios y/o expresiones  organizativas de las comunidades negras, afrocolombianas, raizales y palenqueras en sus procesos organizativos, de gobernabilidad y conocimiento de sus derechos individuales y colectivos; y proponer y conceptuar proyectos de ley o decretos que desarrollen los derechos de las comunidades negras, afrocolombianas, raizales y palenqueras/ Avance de acciones programadas de   apoyo   jurídico y técnico a los consejos comunitarios y/o expresiones  organizativas de las comunidades negras, afrocolombianas, raizales y palenqueras en sus procesos organizativos, de gobernabilidad y conocimiento de sus derechos individuales y colectivos; y proponer y conceptuar proyectos de ley o decretos que desarrollen los derechos de las comunidades negras, afrocolombianas, raizales y palenqueras</t>
  </si>
  <si>
    <t xml:space="preserve">En el trim se realizaron 3 acciones de apoyo jurídico y técnico a los consejos comunitarios y/o expresiones organizativas de las comunidades Asi;
Febrero(1). Requerimiento con radicado No. 2023-1-004044-009454 Id Control: 	
81476 de la Defensoría del Pueblo: REMISION DE COMUNICACION NUMERO 20230401200526531
Marzo (1) Radicado No. 2023-1-004044-015164 Id Control: 91133 Procuraduría: Remisión petición Sr Henry Royero
Radicado 2023-1-004044-016179 Id Control: 93208 Procuraduría:  Remisión petición Sr Henry Royero
Radicado 2023-1-004044-0200171 Id Control:  101001 Procuraduría: Fallo de Tutela
Marzo (1). Se realizaron 17 resoluciones de actualización y 3 de inscripción
16 certificaciones de actualización </t>
  </si>
  <si>
    <t>Dirección de la Autoridad Nacional de Consulta Previa</t>
  </si>
  <si>
    <t>Alvaro Echeverry Londoño</t>
  </si>
  <si>
    <t xml:space="preserve">
Una sociedad para la vida, garante de derechos y en condiciones de igualdad hasta que la dignidad se haga costumbre</t>
  </si>
  <si>
    <t>De la desigualdad hacia una sociedad garante de derechos: haremos realidad la constitución del 91 por fuera del negocio.</t>
  </si>
  <si>
    <t>Seguridad humana y justicia social</t>
  </si>
  <si>
    <t>PAZ, JUSTICIA E INSTITUCIONES SÓLIDAS</t>
  </si>
  <si>
    <t>Conpes 4023</t>
  </si>
  <si>
    <t>Armonizar e instrumentalizar el marco legal en torno a la garantia del derecho a la consulta previa.</t>
  </si>
  <si>
    <t>Construcción colectiva de los instrumentos jurídicos con los actores de la consulta.</t>
  </si>
  <si>
    <t xml:space="preserve">Porcentaje de avance en las actividades necesarias para establecer y desarrollar la agenda para garantizar el derecho a la consulta previa. </t>
  </si>
  <si>
    <t>(Porcentaje de avance de las actividades necesarias para establecer y desarrollar la agenda para garantizar el derecho a la consulta previa. / Porcentaje de avance de las actividades programadas para establecer y desarrollar la agenda para garantizar el derecho a la consulta previa.)*100</t>
  </si>
  <si>
    <t>La actividad no tiene meta para el primer trimestre.</t>
  </si>
  <si>
    <t xml:space="preserve">Diseñar e implementar la estrategia de fomento y sensibilización en materia de Consulta Previa.	</t>
  </si>
  <si>
    <t>Crear e implementar la Escuela de formación en materia de consulta previa para grupos de interés.</t>
  </si>
  <si>
    <t>Porcentaje de avance en la ejecución del plan de trabajo para la creación de la escuela de formación en materia de consulta previa</t>
  </si>
  <si>
    <t>(Actividades ejecutadas para la creación de la escuela de formación en materia de consulta previa/ Actividades programadas para la creación de la escuela de formación en materia de consulta previa)*100</t>
  </si>
  <si>
    <t>Se proyecta el acto administrativo que busca crear la escuela de formacion, asi como se envia memorando a la subdireccion corporativa para la revision de dicho acto administrativo</t>
  </si>
  <si>
    <t xml:space="preserve">Consolidación operacional de la Dirección de la Autoridad Nacional de Consulta Previa.	</t>
  </si>
  <si>
    <t>Fortalecimiento de las herramientas tecnológicas y sistemas de información de la Dirección de la Autoridad Nacional de Consulta Previa.</t>
  </si>
  <si>
    <t>Porcentaje de avance en la ejecución de la agenda para consolidar la operación de la Dirección de la Autoridad Nacional de Consulta Previa.</t>
  </si>
  <si>
    <t>(Actividades ejecutadas para consolidar la operación de la Dirección de la Autoridad Nacional de Consulta Previa/Actividades programadas necesarias para consolidar la operación de la Dirección de la Autoridad Nacional de Consulta Previa.)*100</t>
  </si>
  <si>
    <t>Se realizó socialización del estado de los procesos y se priorizaron los temas a desarrollar en la presente vigencia, entre ellos el desarrollo de control de tutelas, mesa de atención al ciudadano, propuesta de proyectos para la DANCP y para el ministerio dando continuidad y fortaleciendo los sistemas que respaldan la misionalidad.</t>
  </si>
  <si>
    <t xml:space="preserve">Dirección de Asuntos Legislativos </t>
  </si>
  <si>
    <t xml:space="preserve">Kevin Fernando Henao Martínez 
Director de Asuntos Legislativos
</t>
  </si>
  <si>
    <t xml:space="preserve">14. Una sociedad para la vida, garante de derechos y en condiciones de igualdad hasta que la dignidad se haga costumbre
#36. Paz Total 
</t>
  </si>
  <si>
    <t>5. DEJAREMOS ATRÁS LA GUERRA Y ENTRAREMOS POR FIN EN UNA ERA DE PAZ</t>
  </si>
  <si>
    <t xml:space="preserve">Paz Total.
D. La paz en la esencia del Gobierno
SEGURIDAD HUMANA Y JUSTICIA SOCIAL 
GOBIERNO DIGITAL PARA LA GENTE
</t>
  </si>
  <si>
    <t xml:space="preserve">No Aplica </t>
  </si>
  <si>
    <t xml:space="preserve">Mejorar la capacidad técnica del Ministerio del Interior y la interlocución en el relacionamiento con el Congreso de la República.  </t>
  </si>
  <si>
    <t>Documentos de información relacionadas con el trámite de los proyectos de ley</t>
  </si>
  <si>
    <t>Documentos de información relacionadas con el trámite de los proyectos de ley realizados</t>
  </si>
  <si>
    <t xml:space="preserve">Numero </t>
  </si>
  <si>
    <t>Durante el periodo se realizaron la fichas bullets  de los proyectos en trámite en el Congreso de  interés del Gobierno Nacional entre los cuales se destacan.
PL 338-23C PL 274-23S Plan Nacional de Desarrollo
PL 342-23C PL 278-23S Adición presupuestal
PL 345-23C Subrogación uterina
PL 337-23C Ley ferroviaria
PL 367-23C Reforma laboral
PL 339-23C Reforma a la salud</t>
  </si>
  <si>
    <t>Lideraremos la Agenda Legislativa a través de la radicación y seguimiento de reformas para el logro de la Paz Total y el Cambio para la Vida.</t>
  </si>
  <si>
    <t>Reuniones de seguimiento y coordinación de la agenda legislativa</t>
  </si>
  <si>
    <t xml:space="preserve">Reuniones de seguimiento socialización y coordinación de la agenda legislativa realizadas </t>
  </si>
  <si>
    <t xml:space="preserve">Durante el periodo se adelantaron las reuniones semanales de seguimiento y coordinación de la agenda legislativa 
Enero  7
Febrero 8
Marzo 10
</t>
  </si>
  <si>
    <t>Optimizar los procesos administrativos de la Dirección de Asuntos Legislativos en el tratamiento de flujos de información y respuesta a solicitudes</t>
  </si>
  <si>
    <t xml:space="preserve">Optimizar los procesos </t>
  </si>
  <si>
    <t xml:space="preserve">Número de procesos optimizados 
</t>
  </si>
  <si>
    <t xml:space="preserve">
Aunque esta iniciativa se encuentre  programa para el tercer y cuarto trimestre durante el primer trimestre se adelantaron reuniones con la agencia Nacional Digital  y la Oficina de Información pública donde se evaluaron las distintas alternativas para adelantar  el rediseño y mantenimiento de la plataforma legislapp 
</t>
  </si>
  <si>
    <t>Control político coordinado y gestionado de manera oportuna   ejercido por el Congreso al Ministerio del Interior.</t>
  </si>
  <si>
    <t>Respuestas de control político  al Congreso de la Republica</t>
  </si>
  <si>
    <t>(Numero de solicitudes atendidas /  Número de solicitudes Remitidas por el Congreso de la Republica)  * 100</t>
  </si>
  <si>
    <t xml:space="preserve">Durante el periodo se atendieron 6 cuestionarios de debates de control político remitidos por el Congreso de la Republica 
Marzo 6
</t>
  </si>
  <si>
    <t>Dirección para la Democracia, la Participación Ciudadana y la Acción Comunal</t>
  </si>
  <si>
    <t xml:space="preserve">Marco Tulio Sánchez Gómez
</t>
  </si>
  <si>
    <t>Efectividad de los dispositivos de participación ciudadana, política y electoral</t>
  </si>
  <si>
    <t>ODS 16. Paz, justicia e instituciones sólidas</t>
  </si>
  <si>
    <t>Campañas de información, capacitación, pedagogía y divulgación, que estimulen la participación electoral a nivel nacional y regional realizadas</t>
  </si>
  <si>
    <t xml:space="preserve">4. Brindar asistencia técnica a las comisiones departamentales y nacionales para la coordinación y seguimiento de los procesos electorales </t>
  </si>
  <si>
    <t>Número de comisiones departamentales y nacionales con acompañamiento</t>
  </si>
  <si>
    <t>Sumatoria de comisiones departamentales y nacionales con acompañamiento</t>
  </si>
  <si>
    <t xml:space="preserve">I TRIMESTRE: Se asistieron técnicamente 44 comisiones departamentales y nacionales (0 comisiones nacionales y 44 departamentales).
Ene: 2, Feb: 16,  Mar: 26. </t>
  </si>
  <si>
    <t>Democratización del Estado y
erradicación del régimen de corrupción</t>
  </si>
  <si>
    <t>Convergencia Regional</t>
  </si>
  <si>
    <t>Ley 1757 de 2015
Decreto 1535 de 2022</t>
  </si>
  <si>
    <t>9. Desarrollar acciones que promuevan la implementacion de la Ley de Participación ciudadana</t>
  </si>
  <si>
    <t xml:space="preserve">Porcentaje de acciones desarrolladas para la implementación de la Ley de Participación Ciudadana </t>
  </si>
  <si>
    <t>(Número de acciones desarrolladas / Número de acciones requeridas)*100</t>
  </si>
  <si>
    <t xml:space="preserve">I TRIMESTRE: Se desarrollaron acciones que promueven la implementación de la Ley 1757 de 2015:
*Elaboración cronograma política pública de participación ciudadana 
*Elaboración propuesta implementación acciones política pública 
*Elaboración plan de trabajo política pública de participación ciudadana
Ene: 0, Feb: 0, Mar: 3 (3/3)
Se realizaron 7 asistencias técnicas en Consejos Territoriales.
Ene: 0, Feb: 1 (Valle del Cauca), Mar: 6 (Tocancipá, Mosquera, Nariño, Chocó, Buenaventura y Vichada). 7/7
Se participó en 4 sesiones de la RIAV - Red Institucional de Apoyo a las Veedurías, febrero 13, 20 y 27 para la construcción del Plan de Acción de la RIAV 2023 y en marzo para aprobación Plan de acción.
Ene: 0, Feb: 3, Mar: 1 (4/4)                                                                                              </t>
  </si>
  <si>
    <t xml:space="preserve">Reforma agraria
Diálogo social regional permanente para la construcción de justicia social
Una sociedad para la vida, garante de derechos y en condiciones de igualdad hasta que la dignidad se haga costumbre
Empoderamiento integral de las mujeres
Reducción de deforestación y protección de la Amazonía
</t>
  </si>
  <si>
    <t>Pacto  por el campo
Coombia Líder en la Lucha contra el cambio climático
Hacia una sociedad  cuidadora y con poder económico para las mujeres</t>
  </si>
  <si>
    <t>CONPES 4080  de 2022
Sentencia 2028 de 2018
Ley 2219 de 2022</t>
  </si>
  <si>
    <t xml:space="preserve">13. Fortalecimiento y reconocimiento del campesinado y sus organizaciones como sujetos de derechos. </t>
  </si>
  <si>
    <t xml:space="preserve">Estrategia consolidada de fortalecimiento y reconocimiento del campesinado y  sus organizaciones </t>
  </si>
  <si>
    <t>Sumatoria de las acciones de fortalecimiento y reconocimiento del campesinado y  las organizaciones campesinas</t>
  </si>
  <si>
    <t>I TRIMESTRE: Se realizaron acciones de fortalecimiento mediante el desarrollo de seis (6) espacios de diálogo a nivel territorial con las organizaciones campesinas: Norte del Cauca, Mesa de Derechos Humanos ANUC-Cauca, Caso ANUC Cauca, Mesa Campesina Cauca.
Ene: 1, Feb: 2, Mar: 3 (6/6)</t>
  </si>
  <si>
    <t>Paz Total</t>
  </si>
  <si>
    <t>Democratización del estado, libertades fundamentales y agenda internacional para la vida</t>
  </si>
  <si>
    <t xml:space="preserve">5. Convergencia regional         </t>
  </si>
  <si>
    <t>E. Objetivo 1. Promover la participación ciudadana, política y electoral</t>
  </si>
  <si>
    <t>Ley 2166 de 2021</t>
  </si>
  <si>
    <t xml:space="preserve">14. Fortalecer a las organizaciones de Acción Comunal del territorio nacional  en su capacidad administrativa, juridica , técnica y sistematizacion de procesos. </t>
  </si>
  <si>
    <t>Organizaciones de Acción Comunal y entidades de Inspección Control y Vigilancia Asistidas técnicamente.</t>
  </si>
  <si>
    <t>Sumatoria del número de Organizaciones de Acción Comunal y entidades de Inspección Control y Vigilancia Asistidas técnicamente</t>
  </si>
  <si>
    <t>I TRIMETRE: Se realizó fortalecimiento a 3236 Organizaciones de Accion Comunal, Gobernaciones y Alcaldias a través de Visitas de Inspección Control y Vigilancia.</t>
  </si>
  <si>
    <t>Paz Total
Colombia como líder global en la lucha contra el cambio climático y la transición energética</t>
  </si>
  <si>
    <t>Democratización del estado, libertades fundamentales y agenda internacional para la vida
Colombia hacia una cultura de paz</t>
  </si>
  <si>
    <t xml:space="preserve">5. Convergencia regional 
ORDENAMIENTO DEL TERRITORIO ALREDEDOR DEL AGUA Y JUSTICIA AMBIENAL        </t>
  </si>
  <si>
    <t>15. Fortalecer las capacidades de la población comunal en la estructuración y gestión de proyectos para el desarrollo comunitario.</t>
  </si>
  <si>
    <t xml:space="preserve"> Número de organizaciones</t>
  </si>
  <si>
    <t>Sumatoria del número de iniciativas apoyadas</t>
  </si>
  <si>
    <t>I TRIMESTRE: No tiene meta programada, sin embargo:
1. Se elaboró la ficha técnica del componente de Grupo de Accion Comunal, dentro del proceso de contratación “Banco de Proyectos 2023”. Linea mejoramiento de Entornos
2. Se elaboró la “justificación de la necesidad” de los estudios previos para contratar un operador que cumpla con el objeto a definir del proceso “Banco de Proyectos 2023".</t>
  </si>
  <si>
    <t>Dirección de seguridad, convivencia ciudadna y gobierno</t>
  </si>
  <si>
    <t>Yuly Paola Manosalva</t>
  </si>
  <si>
    <t>36. Paz Total</t>
  </si>
  <si>
    <t>5. DEJAREMOS ATRÁS LA GUERRA Y ENTRAREMOS POR FIN EN UNA
ERA DE PAZ
5.2. Colombia hacia una cultura de paz</t>
  </si>
  <si>
    <t xml:space="preserve">D. Protección de la vida y control institucional de los territorios para la construcción de una sociedad segura y sin violencias (p. 98)
a. Seguridad humana y justicia social
"Tránsito hacia un nuevo modelo de convivencia y seguridad ciudadana corresponsable, participativo y garante de la vida. </t>
  </si>
  <si>
    <t>3. Implementar políticas públicas y estrategias para la promoción de la  convivencia ciudadana y la seguridad en el ejercicio del liderazgo social y comunitario: Convivencia y Seguridad</t>
  </si>
  <si>
    <t>Formulación e implementación  de la política de seguridad humana y convivencia</t>
  </si>
  <si>
    <t>Política de seguridad humana y convivencia en el territorio nacional.</t>
  </si>
  <si>
    <t>Número de actividades  ejecutadas para la formulación e implmentación de la Política de seguridad humana y convivencia/Número de actividades  programadas para la  fase de formulación de la Política de seguridad humana y convivencia</t>
  </si>
  <si>
    <t xml:space="preserve">Avancespara la formulacion de la politica publica: 1. Etapa preliminar revisión bases Plan Nacional de Desarrollo. 2. Etapa de aprestamiento institucional- Reuniones interinstitucionales, construcción de criterios de articulación, construcción documentos guias de formulación de la poítica con base en la guía de formulación de políticas del Departamento Nacional de Planeación y consolidación del documento base de política. </t>
  </si>
  <si>
    <t>5. DEJAREMOS ATRÁS LA GUERRA Y ENTRAREMOS POR FIN EN UNA
ERA DE PAZ
5.2. Colombia hacia una cultura de paz .</t>
  </si>
  <si>
    <t>Seguridad humana y justicia social: tránsito hacia un nuevo modelo de convivencia y seguridad ciudadana corresponsable, participativo y garante de la vida</t>
  </si>
  <si>
    <t xml:space="preserve">Pilar 8 
</t>
  </si>
  <si>
    <t>Decreto 2124 de 2017</t>
  </si>
  <si>
    <t>Atender y hacer seguimiento al 100% de las alertas emitidas por la defensoría del pueblo y mejorar el proceso.</t>
  </si>
  <si>
    <t>Porcentaje de alertas tempranas atendidas por la CIPRAT de conformidad con el Decreto 2124 de 2017</t>
  </si>
  <si>
    <t>Número de Alertas tempranas y Alertas Tempranas de inminencia abordadas / Número de Alertas Tempranas y Alertas Tempranas de inminencia allegados por la Defensoría del Pueblo</t>
  </si>
  <si>
    <t xml:space="preserve">La dependencia atendió y realizó seguimiento al 100% de las alertas emitidas por la defensoría del pueblo para un total de  14 alertas tempranas emitidas por la defensoría del pueblo en los meses de febrero y marzo de 2023. </t>
  </si>
  <si>
    <t>Creacción del Sistema Nacional de Convivencia para la vida</t>
  </si>
  <si>
    <t>Sistema Nacional de Convivencia para la vida</t>
  </si>
  <si>
    <t>Número de actividades  desarrolldas para  la creacción del Sistema Nacional de Convivencia para la vida/ No de actividades progrmadas para la creación del sistema</t>
  </si>
  <si>
    <t xml:space="preserve">Durante el I trimestre se ha trabajado en el diseño de estrategias de gestión encaminadas a la presentación del Sistema Nacional de Covivencia Para la Vida, actualización e identificación de datos locales, regionales y nacionales,  logrando un directorio nacional de entidades, actores sociales y miembros  de la sociedad civil. 
</t>
  </si>
  <si>
    <t>Subdirección de Gobierno, Gestión Territorial y Lucha contra la Trata</t>
  </si>
  <si>
    <t>Sonia Shirley Bernal Sanchez
(Subdirección de Gobierno, Gestión Territorial y Lucha contra la Trata)</t>
  </si>
  <si>
    <t>Diálogo social regional permanente para la construcción de justicia social.</t>
  </si>
  <si>
    <t>4. Democratización del estado, libertades fundamentales y agenda internacional para la vida.</t>
  </si>
  <si>
    <t>1. Ordenamiento del territorio alrededor del agua y justicia ambiental. Catalizador No. 4: Capacidades de los gobiernos locales y las comunidades para la toma de decisiones de ordenamiento y planificación territorial. 5. Convergencia regional. Catalizador No. 5. Fortalecimiento institucional como motor de cambio para recuperar la confianza de la ciudadanía y para el fortalecimiento del vínculo Estado-Ciudadanía.</t>
  </si>
  <si>
    <t>Constitución política Ley 1454 de 2011,  Ley 1625 del 2013, Ley 1962 de 2019.</t>
  </si>
  <si>
    <t>3. Fortalecer la articulación entre la Nación y el territorio, promoviendo la gobernabilidad, la democracia, el respeto por la libertad de cultos, la participación social, política y comunitaria: Democracia, Gobierno, Participación Ciudadana, libertad religiosa y de cultos.</t>
  </si>
  <si>
    <t>4. Implementar políticas públicas y estrategias de articulación entre el Gobierno Nacional y las entidades territoriales orientadas a su  fortalecimiento y modernización: Gobierno y gestión territorial.</t>
  </si>
  <si>
    <t>Fortalecer la gobernanza y el ordenamiento territorial alrededor del agua a través de la asociatividad para la paz.</t>
  </si>
  <si>
    <t>Asociaciones para la paz fortalecidas.</t>
  </si>
  <si>
    <t>Sumatoria de asociaciones para la paz fortalecidas.</t>
  </si>
  <si>
    <t>Se realizo asistencia técnica a los Esquemas Asociativos Territoriales de la Región Administrativa de Planificación Especial RAPE, Región de Planeación y gestión – RPG, para el Turismo Sostenible del Atlántico - ATLANTUR, Esquemas Asociativos Territoriales de Santander, Asosugamuxi, ARCA y la Región Administrativa de Planeación de Agua y Montaña integrada de Antioquia y Caldas.</t>
  </si>
  <si>
    <t>Fortalecer interinstitucional técnica y jurídicamente a las autoridades territoriales, corporaciones públicas y ciudadanía en materia de gobernanza y ordenamiento territorial alrededor del agua.</t>
  </si>
  <si>
    <t xml:space="preserve">
Entidades públicas y/o ciudadanía fortalecidas en materia de gobernanza y ordenamiento territorial.</t>
  </si>
  <si>
    <t xml:space="preserve">(Número de estrategias de fortalecimiento realizados / Número de acompañamientos programados) *100
</t>
  </si>
  <si>
    <t>Se realizaron 30 Asistencias técnicas dirigidas a servidores públicos y contratistas de las Entidades Territoriales y/o Corporaciones públicas de los departamentos de Arauca, Bolívar, Boyacá, Cauca, Cesar, Huila, La Guajira y Norte de Santander en temas relacionados con la gobernanza y el ordenamiento territorial.</t>
  </si>
  <si>
    <t>Subdirección de Proyectos para la Seguridad y la Convivencia Ciudadana</t>
  </si>
  <si>
    <t>Edgar Ricardo Gonzalez Patiño</t>
  </si>
  <si>
    <t>JOVENES EN PAZ 
PAZ TOTAL</t>
  </si>
  <si>
    <t>3.3. Colombia un país del deporte, la recreación y la actividad física para
la convivencia, la salud y la economía productiva .</t>
  </si>
  <si>
    <t xml:space="preserve">D.  Protección de la vida y control institucional de los territorios para la construcción de una sociedad segura y sin violencias     </t>
  </si>
  <si>
    <t>SI</t>
  </si>
  <si>
    <t>Fortalecer las Entidades Territoriales con nuevas obras de infraestructura y movilidad ejecutadas para la convivencia (Movilidad,  Estaciones de Policia., Centros Administrativos Municipales  y Sacúdete)</t>
  </si>
  <si>
    <t>Proyectos de infraestructuray movilidad ejecutadas a entidades territoriales con acta de recibo</t>
  </si>
  <si>
    <t>Sumatoria de proyectos de infraestructura y movilidad ejecutadas a entidades territoriales con acta de recibo</t>
  </si>
  <si>
    <t>Durante el trimestre se recibieron 10 obras en los siguientes terrotorios: NUEVA GRANADA - MAGDALENA, GUACAMAYAS - BOYACA, JAGUA DEL PILAR - LA GUAJIRA, AN PEDRO - VALLE DEL CAUCA, PUERTO BERRIO - ANTIOQUIA, PRADO - TOLIMA, VILLA DEL ROSARIO - NORTE DE SANTANDER, LA UNION - SUCRE, LORICA - CORDOBA y SABANALARGA - CASANARE</t>
  </si>
  <si>
    <t>PAZ TOTAL</t>
  </si>
  <si>
    <t>5.2. Colombia hacia una cultura de paz</t>
  </si>
  <si>
    <t>Garantizar espacios físicos funcionales para la preservación de la seguridad y la promoción de la convivencia ciudadana.</t>
  </si>
  <si>
    <t>Proyectos de convivencia y seguridad ciudadana apoyados financieramente</t>
  </si>
  <si>
    <t>Sumatoria de Proyectos de convivencia y seguridad ciudadana apoyados financieramente</t>
  </si>
  <si>
    <t>A la fecha se tienen en ejecución 19 obras entre estaciones de policia, comandos y distritos, los cuales estan en etapa de estudios y diseños.</t>
  </si>
  <si>
    <t xml:space="preserve"> Implementar y modernizar herramientas tecnológicas para la seguridad y convivencia ciudadana</t>
  </si>
  <si>
    <t xml:space="preserve">Cámaras de seguridad instaladas </t>
  </si>
  <si>
    <t xml:space="preserve">Sumatoria Cámaras de seguridad instaladas </t>
  </si>
  <si>
    <t>A la fecha los proyectos se encuentran en etapa de evaluación por parte del equipo de Viabilidad.</t>
  </si>
  <si>
    <t xml:space="preserve">Se adjudicaron los siguientes contratos: 
Contrato 117 – Adquisición 60 Kits EPP  
Contrato 125 – Adquisición 18 Vehículos Cisternas 
Octubre - Contrato 231 - Adqusición 30 Bombas Forestales 
Se recibe en la bodega del almacen de la DNBC los siguientes Bienes de contratos 2023: 
Julio: Contrato 053  - 20 Bombas multiproposito 
Septiembre: Contrato 116 – 16 kits Rescate vehicular (hace falta recibir 13 Kits por parte del proveedor) </t>
  </si>
  <si>
    <t>Octubre: Se adjudicaron los siguientes contratos
231 – 2023 Bombas para incendios forestales - RIPEL
258 – 2023  Compresores de cascada – Nauticenter
268 – 2023 Equipos Forestales y verticales – Unión Temporal Forestal 007
Entregas de equipos mes de Diciembre
Contrato 116 – 2023   09 KIT Rescate Vehicular – Impleseg 
Contrato 125 – 2023  18 Vehículos Cisternas – Unión Temporal Bomberos Colombia 2023
Contrato 258 – 2023  4 Compresores de cascada – Nauticenter
Contrato 268 – 2023 25 Equipos Forestales y 25 equipos rescate vertical – Unión Temporal Forestal 007</t>
  </si>
  <si>
    <t>En la vigencia 2023 se fortalecieron 177 instituciones bomberiles en el país con diferentes herramientas y equipos especializados para la atención de emergencias</t>
  </si>
  <si>
    <t>Ninguna</t>
  </si>
  <si>
    <t>De acuerdo con la cadena de valor del proyecto de inversión, la entidad define a esta iniciativa, asociar el producto resultado de la ejecución de Convenios suscritos con Escuelas Nacionales de Formación para Bomberos, previstos ejecutar en la vigencia.</t>
  </si>
  <si>
    <t>Octubre: Se ralizaron los documentos precontractuales para la selección de las Escuela de Bomberos que suministren capacitaciones a unidades bomberiles a nivel nacional
Noviembre: Se sucribieron 4 Convenios con las escuelas de Bomberos de Los Santos - Santander, Villavicencio - Meta, Chinchina - Caldas y Sabaneta - Antioquia.
Diciembre:  Se ejecutaron las actividades de capacitación programadas en cada región, capacitando a 504 bomberos en 21 cursos ( Sistema Comando de Incidentes básico, Gestión y Adminstración de Cuerpos de Bomberos, Inspector de seguridad Básico, Procedimientos Operativos normalizados y Primeros auxilios psicológicos) en el territorio nacional</t>
  </si>
  <si>
    <t>Al cierre de la vigencia 2023 se lograron capacitar 504 unidades bomberiles a través de 21 cursos en 5 regiones del país, dictados por 4 escuelas nacionales de formación para bomberos con quienes se suscribieron convenios para la ejecución del  proyecto de fortalecimiento de las capacidades de instrucción de los Bomberos de Colombia</t>
  </si>
  <si>
    <t xml:space="preserve">Cambios de Directivos y de equipos de trabajo al interior de la Entidad generaron novedades frente a líneas relacionadas con la ejecución de recursos para llevar a cabo actividades de reentrenamiento y capacitación, se logró en el ultimo mes  gestionar con una estretgia de educación llegar a la capacitación de unidades bomberiles, quedando pendientes actividades de reentrenamiento a través de Programas especializados para bomberos.
</t>
  </si>
  <si>
    <t>Dentro del plan de acción de la vigencia 2024 se tendrán en cuenta acciones de entrenamiento y reentrenamiento para cualificación y formación en las diferentes especialidades de los Cuerpos de Bomberos del páis, sobre las que se han venido gestionando acciones en las últimas vigencias.</t>
  </si>
  <si>
    <t xml:space="preserve">JULIO: Se gestiono 6 apoyos terrestres y 5 apoyos aereos. 
AGOSTO:  Se gestionó 11 apoyos aereos y 9 apoyos terrestres.
SEPTIEMBRE: Se gestionó 12 apoyos terrestres y 19 apoyos aereos.
En total se gestionaron 62 apoyos por parte del proceso de Coordionacion Operativa. </t>
  </si>
  <si>
    <t>En el año 2023 se gestionaron y coordinaron 118 solicitudes de apoyo técnico y operativo  a los Bomberos de Colombia en la atención de emergencias</t>
  </si>
  <si>
    <t>Abril:Se realizaron 2 inspecciones a los CBV de: Puerto Colombia- Atlantico y Duitama -Boyaca.
 Mayo:Se realizaron 4 inspecciones a los CBV de Atlantico: Sabanagrande ,Polonuevo,Galapa,Sabanalarga y 4 visitas del departamento del Valle: Riofrio,Santa Elena el Cerrito,Candelaria,Palmira.
Para el mes de Junio: Se realizo 1 visita a el CBV de Santa Fe de Antioquia. Nota: La informacion suministrada corresponde a la evidencias que reposan en fisico en el inventario del proceso de IVC  a la fecha.</t>
  </si>
  <si>
    <t xml:space="preserve">Julio: Se realizaron visitas de inspeccion vigilancia y control segun cronograma  a los siguientes  cuerpos de bomberos: Moniquira y Duitama- Boyaca      
Agosto: CBV de  Armenia y Circasia - Quindio,CBO de Armenia - Quindio.   
Septiembre: Villanueva-Casanare,Sibate y Suesca- Cundinamarca, CBO Armenia - Quindio
En total en el trimestre se ejecutaron  9 visitas                                                                                                                      </t>
  </si>
  <si>
    <t xml:space="preserve">Se realizaron visitas de inspeccion vigilancia y control segun cronograma a los siguientes  cuerpos de bomberos:
 Octubre:Buga la Grande -Valle ,Toluviejo- Sucre, Suesca- Cundinamarca, 
 Noviembre: La Virginia-Risaralda, Santader De Quilichao - Cauca. 
 Diciembre: Barracas - Guajira       En total en el trimestre se ejecutaron  6 visitas                                             </t>
  </si>
  <si>
    <t>De acuerdo con las solicitudes realizadas en el año 2023 se asesoraron y acompañaron 26 Mesas técnicas territoriales  para el cumplimiento  de la prestación del servicio público esencial de Bomberos en el país.</t>
  </si>
  <si>
    <t>En totalidad se asesoraron 41 cuerpos de bomberos durante el trimestre. ABRIL: 14 MAYO: 12 JUNIO: 15 .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</si>
  <si>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Se asesoraron en total 83 cuerpos de bomberos por medio telefónico, reuniones en territorio y escrito. Julio: 48, agosto: 35 y septiembre: 31.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</si>
  <si>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Se asesoraron en total 86 cuerpos de bomberos por medio telefónico, reuniones en territorio y escrito. Octubre: 56, Noviembre: 34 y Diciembre 21 (con corte al 22 de diciembre).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</si>
  <si>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En la vigencia 2023, se prestó asesoría técnica, jurídica, administrativa y operativa a través de las diferentes areas de la Dirección Nacional de Bomberos, que impactaron en la gestión de los 864 Cuerpos de Bomberos de país, fueron 210 acompañamientos jurídicos, soportados en gestión territorial, entrega de instrumentos administrativos, reglamentos, directrices entre otros, en aras de de brindar a los Bomberos de Colombia el soporte  requerido para la prestación del servicio público esencial de bomberos.</t>
  </si>
  <si>
    <t>Se realizaron dos sesiones en los departamentos del Valle del Cauca y la Guajira en los meses de Noviembre y Diciembre respectivamente.  Se trata de las Jornadas: "Sensibilización en equidad de género, prevención de violencias contra la mujer y rutas de atención, masculinidades y cultura de paz dirigida a los cuerpos de bomberos" en los departamentos mencionados.</t>
  </si>
  <si>
    <t>Se cierra el año 2023 con la realización de dos sensibilizaciones en Departamentos del territorio nacional  en prevención de violencia y discriminación en contra de las mujeres y población vulnerable : Valle del Cauca y la Guajira</t>
  </si>
  <si>
    <t>Solo fue posible contratación del recurso humano asociado el último trimestre del año, no obstante se cumpliró con la meta anual estipulada.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</si>
</sst>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0_-;\-&quot;$&quot;* #,##0_-;_-&quot;$&quot;* &quot;-&quot;_-;_-@_-"/>
    <numFmt numFmtId="165" formatCode="0.0"/>
    <numFmt numFmtId="166" formatCode="&quot;$&quot;#,##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20"/>
      <name val="Calibri"/>
      <family val="2"/>
      <scheme val="minor"/>
    </font>
    <font>
      <b/>
      <sz val="14"/>
      <name val="Calibri"/>
      <family val="2"/>
      <scheme val="minor"/>
    </font>
    <font>
      <b/>
      <sz val="18"/>
      <color theme="4" tint="-0.499984740745262"/>
      <name val="Calibri"/>
      <family val="2"/>
      <scheme val="minor"/>
    </font>
    <font>
      <b/>
      <sz val="18"/>
      <color theme="0"/>
      <name val="Calibri"/>
      <family val="2"/>
      <scheme val="minor"/>
    </font>
    <font>
      <b/>
      <sz val="12"/>
      <color theme="1"/>
      <name val="Calibri"/>
      <family val="2"/>
      <scheme val="minor"/>
    </font>
    <font>
      <b/>
      <sz val="11"/>
      <color theme="4" tint="-0.499984740745262"/>
      <name val="Calibri"/>
      <family val="2"/>
      <scheme val="minor"/>
    </font>
    <font>
      <b/>
      <sz val="10"/>
      <color theme="0"/>
      <name val="Calibri"/>
      <family val="2"/>
      <scheme val="minor"/>
    </font>
    <font>
      <b/>
      <sz val="10"/>
      <color theme="4" tint="-0.499984740745262"/>
      <name val="Calibri"/>
      <family val="2"/>
      <scheme val="minor"/>
    </font>
    <font>
      <b/>
      <sz val="12"/>
      <color theme="4" tint="-0.499984740745262"/>
      <name val="Calibri"/>
      <family val="2"/>
      <scheme val="minor"/>
    </font>
    <font>
      <sz val="8"/>
      <color theme="1"/>
      <name val="Calibri"/>
      <family val="2"/>
      <scheme val="minor"/>
    </font>
    <font>
      <sz val="10"/>
      <color theme="1"/>
      <name val="Calibri"/>
      <family val="2"/>
      <scheme val="minor"/>
    </font>
    <font>
      <sz val="8"/>
      <name val="Calibri"/>
      <family val="2"/>
      <scheme val="minor"/>
    </font>
    <font>
      <sz val="8"/>
      <color rgb="FF000000"/>
      <name val="Calibri"/>
      <family val="2"/>
      <scheme val="minor"/>
    </font>
    <font>
      <b/>
      <sz val="8"/>
      <color theme="1"/>
      <name val="Calibri"/>
      <family val="2"/>
      <scheme val="minor"/>
    </font>
    <font>
      <u/>
      <sz val="11"/>
      <color theme="10"/>
      <name val="Calibri"/>
      <family val="2"/>
      <scheme val="minor"/>
    </font>
    <font>
      <sz val="8"/>
      <name val="Calibri"/>
      <family val="2"/>
    </font>
    <font>
      <sz val="8"/>
      <color rgb="FFFF0000"/>
      <name val="Calibri"/>
      <family val="2"/>
      <scheme val="minor"/>
    </font>
    <font>
      <sz val="9"/>
      <name val="Arial"/>
      <family val="2"/>
    </font>
  </fonts>
  <fills count="19">
    <fill>
      <patternFill patternType="none"/>
    </fill>
    <fill>
      <patternFill patternType="gray125"/>
    </fill>
    <fill>
      <patternFill patternType="solid">
        <fgColor theme="0"/>
        <bgColor indexed="64"/>
      </patternFill>
    </fill>
    <fill>
      <patternFill patternType="solid">
        <fgColor theme="4" tint="0.39997558519241921"/>
        <bgColor rgb="FFC4BD97"/>
      </patternFill>
    </fill>
    <fill>
      <patternFill patternType="solid">
        <fgColor theme="4" tint="-0.249977111117893"/>
        <bgColor rgb="FFC4BD97"/>
      </patternFill>
    </fill>
    <fill>
      <patternFill patternType="solid">
        <fgColor theme="5" tint="-0.249977111117893"/>
        <bgColor rgb="FFC4BD97"/>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rgb="FFC4BD97"/>
      </patternFill>
    </fill>
    <fill>
      <patternFill patternType="solid">
        <fgColor theme="7" tint="0.59999389629810485"/>
        <bgColor rgb="FFC4BD97"/>
      </patternFill>
    </fill>
    <fill>
      <patternFill patternType="solid">
        <fgColor theme="2" tint="-0.249977111117893"/>
        <bgColor rgb="FFC4BD97"/>
      </patternFill>
    </fill>
    <fill>
      <patternFill patternType="solid">
        <fgColor theme="2" tint="-0.249977111117893"/>
        <bgColor indexed="64"/>
      </patternFill>
    </fill>
    <fill>
      <patternFill patternType="solid">
        <fgColor theme="0"/>
        <bgColor rgb="FFF7CAAC"/>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8" tint="0.79998168889431442"/>
        <bgColor indexed="64"/>
      </patternFill>
    </fill>
    <fill>
      <patternFill patternType="solid">
        <fgColor rgb="FFFFC000"/>
        <bgColor rgb="FFC4BD97"/>
      </patternFill>
    </fill>
    <fill>
      <patternFill patternType="solid">
        <fgColor rgb="FFFFC000"/>
        <bgColor indexed="64"/>
      </patternFill>
    </fill>
    <fill>
      <patternFill patternType="solid">
        <fgColor theme="6" tint="0.79998168889431442"/>
        <bgColor indexed="64"/>
      </patternFill>
    </fill>
  </fills>
  <borders count="6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theme="4" tint="-0.499984740745262"/>
      </bottom>
      <diagonal/>
    </border>
    <border>
      <left style="thin">
        <color indexed="64"/>
      </left>
      <right/>
      <top style="thin">
        <color indexed="64"/>
      </top>
      <bottom style="medium">
        <color theme="4" tint="-0.499984740745262"/>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style="medium">
        <color theme="0"/>
      </bottom>
      <diagonal/>
    </border>
    <border>
      <left/>
      <right/>
      <top style="medium">
        <color theme="4" tint="-0.499984740745262"/>
      </top>
      <bottom style="medium">
        <color theme="0"/>
      </bottom>
      <diagonal/>
    </border>
    <border>
      <left/>
      <right/>
      <top/>
      <bottom style="medium">
        <color theme="0"/>
      </bottom>
      <diagonal/>
    </border>
    <border>
      <left/>
      <right style="medium">
        <color theme="4" tint="-0.499984740745262"/>
      </right>
      <top/>
      <bottom style="medium">
        <color theme="0"/>
      </bottom>
      <diagonal/>
    </border>
    <border>
      <left style="medium">
        <color theme="4" tint="-0.499984740745262"/>
      </left>
      <right/>
      <top/>
      <bottom style="medium">
        <color theme="0"/>
      </bottom>
      <diagonal/>
    </border>
    <border>
      <left/>
      <right style="medium">
        <color indexed="64"/>
      </right>
      <top/>
      <bottom style="medium">
        <color theme="0"/>
      </bottom>
      <diagonal/>
    </border>
    <border>
      <left style="medium">
        <color indexed="64"/>
      </left>
      <right/>
      <top/>
      <bottom style="thin">
        <color indexed="64"/>
      </bottom>
      <diagonal/>
    </border>
    <border>
      <left/>
      <right/>
      <top/>
      <bottom style="thin">
        <color indexed="64"/>
      </bottom>
      <diagonal/>
    </border>
    <border>
      <left/>
      <right style="medium">
        <color theme="4" tint="-0.499984740745262"/>
      </right>
      <top/>
      <bottom style="thin">
        <color indexed="64"/>
      </bottom>
      <diagonal/>
    </border>
    <border>
      <left style="medium">
        <color theme="4" tint="-0.499984740745262"/>
      </left>
      <right/>
      <top style="medium">
        <color theme="0"/>
      </top>
      <bottom style="medium">
        <color theme="0"/>
      </bottom>
      <diagonal/>
    </border>
    <border>
      <left style="medium">
        <color theme="4" tint="-0.499984740745262"/>
      </left>
      <right style="medium">
        <color theme="4" tint="-0.499984740745262"/>
      </right>
      <top style="medium">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theme="4" tint="-0.499984740745262"/>
      </left>
      <right style="medium">
        <color theme="4" tint="-0.499984740745262"/>
      </right>
      <top/>
      <bottom style="medium">
        <color indexed="64"/>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theme="4" tint="-0.499984740745262"/>
      </left>
      <right/>
      <top/>
      <bottom style="medium">
        <color indexed="64"/>
      </bottom>
      <diagonal/>
    </border>
    <border>
      <left style="thin">
        <color indexed="64"/>
      </left>
      <right/>
      <top/>
      <bottom style="medium">
        <color indexed="64"/>
      </bottom>
      <diagonal/>
    </border>
    <border>
      <left style="medium">
        <color theme="4" tint="-0.499984740745262"/>
      </left>
      <right style="medium">
        <color theme="4" tint="-0.499984740745262"/>
      </right>
      <top style="medium">
        <color theme="0"/>
      </top>
      <bottom style="medium">
        <color indexed="64"/>
      </bottom>
      <diagonal/>
    </border>
    <border>
      <left style="medium">
        <color theme="4" tint="-0.499984740745262"/>
      </left>
      <right style="medium">
        <color indexed="64"/>
      </right>
      <top style="medium">
        <color theme="0"/>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402">
    <xf numFmtId="0" fontId="0" fillId="0" borderId="0" xfId="0"/>
    <xf numFmtId="1" fontId="14" fillId="2" borderId="6" xfId="4" applyNumberFormat="1" applyFont="1" applyFill="1" applyBorder="1" applyAlignment="1" applyProtection="1">
      <alignment horizontal="center" vertical="center" wrapText="1"/>
    </xf>
    <xf numFmtId="9" fontId="14" fillId="2" borderId="6" xfId="2" applyFont="1" applyFill="1" applyBorder="1" applyAlignment="1" applyProtection="1">
      <alignment horizontal="center" vertical="center" wrapText="1"/>
    </xf>
    <xf numFmtId="9" fontId="14" fillId="2" borderId="27" xfId="2" applyFont="1" applyFill="1" applyBorder="1" applyAlignment="1" applyProtection="1">
      <alignment horizontal="center" vertical="center" wrapText="1"/>
    </xf>
    <xf numFmtId="1" fontId="14" fillId="2" borderId="30" xfId="2" applyNumberFormat="1" applyFont="1" applyFill="1" applyBorder="1" applyAlignment="1" applyProtection="1">
      <alignment horizontal="center" vertical="center" wrapText="1"/>
    </xf>
    <xf numFmtId="1" fontId="12" fillId="13" borderId="6" xfId="0" applyNumberFormat="1" applyFont="1" applyFill="1" applyBorder="1" applyAlignment="1" applyProtection="1">
      <alignment horizontal="center" vertical="center" wrapText="1"/>
      <protection locked="0"/>
    </xf>
    <xf numFmtId="9" fontId="12" fillId="13" borderId="6" xfId="0" applyNumberFormat="1" applyFont="1" applyFill="1" applyBorder="1" applyAlignment="1" applyProtection="1">
      <alignment horizontal="center" vertical="center" wrapText="1"/>
      <protection locked="0"/>
    </xf>
    <xf numFmtId="166" fontId="12" fillId="13" borderId="6" xfId="0" applyNumberFormat="1" applyFont="1" applyFill="1" applyBorder="1" applyAlignment="1" applyProtection="1">
      <alignment horizontal="center" vertical="center" wrapText="1"/>
      <protection locked="0"/>
    </xf>
    <xf numFmtId="1" fontId="12" fillId="13" borderId="6" xfId="0" applyNumberFormat="1" applyFont="1" applyFill="1" applyBorder="1" applyAlignment="1" applyProtection="1">
      <alignment horizontal="center" vertical="center"/>
      <protection locked="0"/>
    </xf>
    <xf numFmtId="9" fontId="15" fillId="13" borderId="6" xfId="0" applyNumberFormat="1" applyFont="1" applyFill="1" applyBorder="1" applyAlignment="1" applyProtection="1">
      <alignment horizontal="center" vertical="center" wrapText="1"/>
      <protection locked="0"/>
    </xf>
    <xf numFmtId="9" fontId="12" fillId="13" borderId="6" xfId="6" applyFont="1" applyFill="1" applyBorder="1" applyAlignment="1" applyProtection="1">
      <alignment horizontal="center" vertical="center" wrapText="1"/>
      <protection locked="0"/>
    </xf>
    <xf numFmtId="1" fontId="12" fillId="13" borderId="6" xfId="6" applyNumberFormat="1" applyFont="1" applyFill="1" applyBorder="1" applyAlignment="1" applyProtection="1">
      <alignment horizontal="center" vertical="center" wrapText="1"/>
      <protection locked="0"/>
    </xf>
    <xf numFmtId="9" fontId="12" fillId="13" borderId="6" xfId="0" applyNumberFormat="1" applyFont="1" applyFill="1" applyBorder="1" applyAlignment="1" applyProtection="1">
      <alignment horizontal="justify" vertical="center" wrapText="1"/>
      <protection locked="0"/>
    </xf>
    <xf numFmtId="0" fontId="12" fillId="13" borderId="6" xfId="0" applyFont="1" applyFill="1" applyBorder="1" applyAlignment="1" applyProtection="1">
      <alignment horizontal="justify" vertical="center" wrapText="1"/>
      <protection locked="0"/>
    </xf>
    <xf numFmtId="0" fontId="12" fillId="13" borderId="30" xfId="0" applyFont="1" applyFill="1" applyBorder="1" applyAlignment="1" applyProtection="1">
      <alignment horizontal="justify" vertical="center" wrapText="1"/>
      <protection locked="0"/>
    </xf>
    <xf numFmtId="1" fontId="12" fillId="13" borderId="6" xfId="6" applyNumberFormat="1" applyFont="1" applyFill="1" applyBorder="1" applyAlignment="1" applyProtection="1">
      <alignment horizontal="justify" vertical="center" wrapText="1"/>
      <protection locked="0"/>
    </xf>
    <xf numFmtId="0" fontId="18" fillId="14" borderId="6" xfId="0" applyFont="1" applyFill="1" applyBorder="1" applyAlignment="1" applyProtection="1">
      <alignment horizontal="justify" vertical="center" wrapText="1"/>
      <protection locked="0"/>
    </xf>
    <xf numFmtId="166" fontId="12" fillId="13" borderId="6" xfId="0" applyNumberFormat="1" applyFont="1" applyFill="1" applyBorder="1" applyAlignment="1" applyProtection="1">
      <alignment horizontal="center" vertical="center"/>
      <protection locked="0"/>
    </xf>
    <xf numFmtId="9" fontId="12" fillId="2" borderId="6" xfId="2" applyFont="1" applyFill="1" applyBorder="1" applyAlignment="1" applyProtection="1">
      <alignment horizontal="center" vertical="center" wrapText="1"/>
    </xf>
    <xf numFmtId="1" fontId="12" fillId="13" borderId="30" xfId="0" applyNumberFormat="1" applyFont="1" applyFill="1" applyBorder="1" applyAlignment="1" applyProtection="1">
      <alignment horizontal="center" vertical="center" wrapText="1"/>
      <protection locked="0"/>
    </xf>
    <xf numFmtId="166" fontId="12" fillId="13" borderId="30" xfId="0" applyNumberFormat="1" applyFont="1" applyFill="1" applyBorder="1" applyAlignment="1" applyProtection="1">
      <alignment horizontal="center" vertical="center" wrapText="1"/>
      <protection locked="0"/>
    </xf>
    <xf numFmtId="9" fontId="12" fillId="13" borderId="27" xfId="0" applyNumberFormat="1" applyFont="1" applyFill="1" applyBorder="1" applyAlignment="1" applyProtection="1">
      <alignment horizontal="center" vertical="center" wrapText="1"/>
      <protection locked="0"/>
    </xf>
    <xf numFmtId="166" fontId="12" fillId="13" borderId="27" xfId="0" applyNumberFormat="1" applyFont="1" applyFill="1" applyBorder="1" applyAlignment="1" applyProtection="1">
      <alignment horizontal="center" vertical="center" wrapText="1"/>
      <protection locked="0"/>
    </xf>
    <xf numFmtId="0" fontId="12" fillId="13" borderId="27" xfId="0" applyFont="1" applyFill="1" applyBorder="1" applyAlignment="1" applyProtection="1">
      <alignment horizontal="justify" vertical="center" wrapText="1"/>
      <protection locked="0"/>
    </xf>
    <xf numFmtId="1" fontId="12" fillId="13" borderId="27" xfId="0" applyNumberFormat="1" applyFont="1" applyFill="1" applyBorder="1" applyAlignment="1" applyProtection="1">
      <alignment horizontal="center" vertical="center" wrapText="1"/>
      <protection locked="0"/>
    </xf>
    <xf numFmtId="1" fontId="12" fillId="13" borderId="27" xfId="0" applyNumberFormat="1" applyFont="1" applyFill="1" applyBorder="1" applyAlignment="1" applyProtection="1">
      <alignment horizontal="center" vertical="center"/>
      <protection locked="0"/>
    </xf>
    <xf numFmtId="166" fontId="12" fillId="13" borderId="27" xfId="0" applyNumberFormat="1" applyFont="1" applyFill="1" applyBorder="1" applyAlignment="1" applyProtection="1">
      <alignment horizontal="center" vertical="center"/>
      <protection locked="0"/>
    </xf>
    <xf numFmtId="9" fontId="12" fillId="13" borderId="29" xfId="0" applyNumberFormat="1" applyFont="1" applyFill="1" applyBorder="1" applyAlignment="1" applyProtection="1">
      <alignment horizontal="center" vertical="center" wrapText="1"/>
      <protection locked="0"/>
    </xf>
    <xf numFmtId="0" fontId="12" fillId="13" borderId="29" xfId="0" applyFont="1" applyFill="1" applyBorder="1" applyAlignment="1" applyProtection="1">
      <alignment horizontal="justify" vertical="center" wrapText="1"/>
      <protection locked="0"/>
    </xf>
    <xf numFmtId="166" fontId="12" fillId="13" borderId="29" xfId="0" applyNumberFormat="1" applyFont="1" applyFill="1" applyBorder="1" applyAlignment="1" applyProtection="1">
      <alignment horizontal="center" vertical="center"/>
      <protection locked="0"/>
    </xf>
    <xf numFmtId="9" fontId="12" fillId="13" borderId="30" xfId="0" applyNumberFormat="1" applyFont="1" applyFill="1" applyBorder="1" applyAlignment="1" applyProtection="1">
      <alignment horizontal="center" vertical="center" wrapText="1"/>
      <protection locked="0"/>
    </xf>
    <xf numFmtId="9" fontId="16" fillId="13" borderId="30" xfId="2" applyFont="1" applyFill="1" applyBorder="1" applyAlignment="1" applyProtection="1">
      <alignment horizontal="center" vertical="center" wrapText="1"/>
      <protection locked="0"/>
    </xf>
    <xf numFmtId="9" fontId="12" fillId="13" borderId="30" xfId="0" applyNumberFormat="1" applyFont="1" applyFill="1" applyBorder="1" applyAlignment="1" applyProtection="1">
      <alignment horizontal="justify" vertical="center" wrapText="1"/>
      <protection locked="0"/>
    </xf>
    <xf numFmtId="166" fontId="12" fillId="13" borderId="30" xfId="0" applyNumberFormat="1" applyFont="1" applyFill="1" applyBorder="1" applyAlignment="1" applyProtection="1">
      <alignment horizontal="center" vertical="center"/>
      <protection locked="0"/>
    </xf>
    <xf numFmtId="1" fontId="16" fillId="13" borderId="27" xfId="0" applyNumberFormat="1" applyFont="1" applyFill="1" applyBorder="1" applyAlignment="1" applyProtection="1">
      <alignment horizontal="center" vertical="center"/>
      <protection locked="0"/>
    </xf>
    <xf numFmtId="9" fontId="12" fillId="13" borderId="27" xfId="0" applyNumberFormat="1" applyFont="1" applyFill="1" applyBorder="1" applyAlignment="1" applyProtection="1">
      <alignment horizontal="justify" vertical="center" wrapText="1"/>
      <protection locked="0"/>
    </xf>
    <xf numFmtId="9" fontId="12" fillId="13" borderId="18" xfId="0" applyNumberFormat="1" applyFont="1" applyFill="1" applyBorder="1" applyAlignment="1" applyProtection="1">
      <alignment horizontal="center" vertical="center" wrapText="1"/>
      <protection locked="0"/>
    </xf>
    <xf numFmtId="14" fontId="12" fillId="13" borderId="18" xfId="0" applyNumberFormat="1" applyFont="1" applyFill="1" applyBorder="1" applyAlignment="1" applyProtection="1">
      <alignment horizontal="justify" vertical="center" wrapText="1"/>
      <protection locked="0"/>
    </xf>
    <xf numFmtId="166" fontId="12" fillId="13" borderId="18" xfId="0" applyNumberFormat="1" applyFont="1" applyFill="1" applyBorder="1" applyAlignment="1" applyProtection="1">
      <alignment horizontal="center" vertical="center" wrapText="1"/>
      <protection locked="0"/>
    </xf>
    <xf numFmtId="9" fontId="15" fillId="13" borderId="30" xfId="0" applyNumberFormat="1" applyFont="1" applyFill="1" applyBorder="1" applyAlignment="1" applyProtection="1">
      <alignment horizontal="center" vertical="center" wrapText="1"/>
      <protection locked="0"/>
    </xf>
    <xf numFmtId="9" fontId="12" fillId="2" borderId="30" xfId="2" applyFont="1" applyFill="1" applyBorder="1" applyAlignment="1" applyProtection="1">
      <alignment horizontal="center" vertical="center" wrapText="1"/>
    </xf>
    <xf numFmtId="9" fontId="12" fillId="2" borderId="27" xfId="2" applyFont="1" applyFill="1" applyBorder="1" applyAlignment="1" applyProtection="1">
      <alignment horizontal="center" vertical="center" wrapText="1"/>
    </xf>
    <xf numFmtId="0" fontId="14" fillId="13" borderId="30" xfId="0" applyFont="1" applyFill="1" applyBorder="1" applyAlignment="1" applyProtection="1">
      <alignment horizontal="justify" vertical="center" wrapText="1"/>
      <protection locked="0"/>
    </xf>
    <xf numFmtId="9" fontId="12" fillId="13" borderId="27" xfId="0" applyNumberFormat="1" applyFont="1" applyFill="1" applyBorder="1" applyAlignment="1" applyProtection="1">
      <alignment horizontal="center" vertical="center"/>
      <protection locked="0"/>
    </xf>
    <xf numFmtId="0" fontId="12" fillId="13" borderId="18" xfId="0" applyFont="1" applyFill="1" applyBorder="1" applyAlignment="1" applyProtection="1">
      <alignment horizontal="justify" vertical="center" wrapText="1"/>
      <protection locked="0"/>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4" xfId="0" applyFont="1" applyFill="1" applyBorder="1" applyAlignment="1">
      <alignment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14" fillId="0" borderId="29" xfId="0" applyFont="1" applyBorder="1" applyAlignment="1">
      <alignment horizontal="center" vertical="center" wrapText="1"/>
    </xf>
    <xf numFmtId="0" fontId="12" fillId="0" borderId="29" xfId="0" applyFont="1" applyBorder="1" applyAlignment="1">
      <alignment horizontal="center" vertical="center" wrapText="1"/>
    </xf>
    <xf numFmtId="9" fontId="12" fillId="0" borderId="29" xfId="0" applyNumberFormat="1" applyFont="1" applyBorder="1" applyAlignment="1">
      <alignment horizontal="center" vertical="center" wrapText="1"/>
    </xf>
    <xf numFmtId="9" fontId="12" fillId="2" borderId="29" xfId="5" applyNumberFormat="1"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30" xfId="0" applyFont="1" applyBorder="1" applyAlignment="1">
      <alignment horizontal="center" vertical="center" wrapText="1"/>
    </xf>
    <xf numFmtId="9" fontId="12" fillId="0" borderId="30" xfId="0" applyNumberFormat="1" applyFont="1" applyBorder="1" applyAlignment="1">
      <alignment horizontal="center" vertical="center" wrapText="1"/>
    </xf>
    <xf numFmtId="0" fontId="12" fillId="0" borderId="30" xfId="0" applyFont="1" applyBorder="1" applyAlignment="1">
      <alignment horizontal="left" vertical="center" wrapText="1"/>
    </xf>
    <xf numFmtId="0" fontId="14" fillId="0" borderId="30" xfId="0" applyFont="1" applyBorder="1" applyAlignment="1">
      <alignment horizontal="center" vertical="center" wrapText="1"/>
    </xf>
    <xf numFmtId="14" fontId="12" fillId="0" borderId="30" xfId="0" applyNumberFormat="1" applyFont="1" applyBorder="1" applyAlignment="1">
      <alignment horizontal="center" vertical="center" wrapText="1"/>
    </xf>
    <xf numFmtId="9" fontId="12" fillId="2" borderId="30" xfId="5" applyNumberFormat="1" applyFont="1" applyFill="1" applyBorder="1" applyAlignment="1">
      <alignment horizontal="center" vertical="center" wrapText="1"/>
    </xf>
    <xf numFmtId="0" fontId="13" fillId="0" borderId="30" xfId="0" applyFont="1" applyBorder="1"/>
    <xf numFmtId="0" fontId="13" fillId="0" borderId="22" xfId="0" applyFont="1" applyBorder="1"/>
    <xf numFmtId="0" fontId="12" fillId="0" borderId="25" xfId="0" applyFont="1" applyBorder="1" applyAlignment="1">
      <alignment horizontal="center" vertical="center" wrapText="1"/>
    </xf>
    <xf numFmtId="0" fontId="12" fillId="0" borderId="27" xfId="0" applyFont="1" applyBorder="1" applyAlignment="1">
      <alignment horizontal="center" vertical="center" wrapText="1"/>
    </xf>
    <xf numFmtId="9" fontId="12" fillId="0" borderId="27" xfId="0" applyNumberFormat="1" applyFont="1" applyBorder="1" applyAlignment="1">
      <alignment horizontal="center" vertical="center" wrapText="1"/>
    </xf>
    <xf numFmtId="0" fontId="12" fillId="0" borderId="27" xfId="0" applyFont="1" applyBorder="1" applyAlignment="1">
      <alignment horizontal="left" vertical="center" wrapText="1"/>
    </xf>
    <xf numFmtId="0" fontId="14" fillId="0" borderId="27" xfId="0" applyFont="1" applyBorder="1" applyAlignment="1">
      <alignment horizontal="center" vertical="center" wrapText="1"/>
    </xf>
    <xf numFmtId="14" fontId="12" fillId="0" borderId="27" xfId="0" applyNumberFormat="1" applyFont="1" applyBorder="1" applyAlignment="1">
      <alignment horizontal="center" vertical="center" wrapText="1"/>
    </xf>
    <xf numFmtId="9" fontId="12" fillId="2" borderId="40" xfId="5" applyNumberFormat="1" applyFont="1" applyFill="1" applyBorder="1" applyAlignment="1">
      <alignment horizontal="center" vertical="center" wrapText="1"/>
    </xf>
    <xf numFmtId="0" fontId="13" fillId="0" borderId="27" xfId="0" applyFont="1" applyBorder="1"/>
    <xf numFmtId="0" fontId="13" fillId="0" borderId="26" xfId="0" applyFont="1" applyBorder="1"/>
    <xf numFmtId="0" fontId="12" fillId="2" borderId="30" xfId="0" applyFont="1" applyFill="1" applyBorder="1" applyAlignment="1">
      <alignment horizontal="center" vertical="center" wrapText="1"/>
    </xf>
    <xf numFmtId="9" fontId="12" fillId="2" borderId="30" xfId="0" applyNumberFormat="1" applyFont="1" applyFill="1" applyBorder="1" applyAlignment="1">
      <alignment horizontal="center" vertical="center" wrapText="1"/>
    </xf>
    <xf numFmtId="1" fontId="12" fillId="2" borderId="30" xfId="0" applyNumberFormat="1" applyFont="1" applyFill="1" applyBorder="1" applyAlignment="1">
      <alignment horizontal="center" vertical="center" wrapText="1"/>
    </xf>
    <xf numFmtId="0" fontId="12" fillId="0" borderId="30" xfId="0" applyFont="1" applyBorder="1" applyAlignment="1">
      <alignment vertical="center" wrapText="1"/>
    </xf>
    <xf numFmtId="1" fontId="12" fillId="0" borderId="30"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0" borderId="6" xfId="0" applyFont="1" applyBorder="1" applyAlignment="1">
      <alignment horizontal="center" vertical="center" wrapText="1"/>
    </xf>
    <xf numFmtId="0" fontId="12" fillId="2" borderId="6" xfId="0" applyFont="1" applyFill="1" applyBorder="1" applyAlignment="1">
      <alignment horizontal="center" vertical="center" wrapText="1"/>
    </xf>
    <xf numFmtId="9" fontId="12" fillId="2" borderId="6"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0" fontId="14" fillId="0" borderId="6" xfId="3" applyFont="1" applyBorder="1" applyAlignment="1" applyProtection="1">
      <alignment horizontal="left" vertical="center" wrapText="1"/>
    </xf>
    <xf numFmtId="14"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9" fontId="12" fillId="2" borderId="35" xfId="5" applyNumberFormat="1" applyFont="1" applyFill="1" applyBorder="1" applyAlignment="1">
      <alignment horizontal="center" vertical="center" wrapText="1"/>
    </xf>
    <xf numFmtId="0" fontId="13" fillId="0" borderId="6" xfId="0" applyFont="1" applyBorder="1"/>
    <xf numFmtId="0" fontId="13" fillId="0" borderId="23" xfId="0" applyFont="1" applyBorder="1"/>
    <xf numFmtId="0" fontId="12" fillId="0" borderId="6" xfId="0" applyFont="1" applyBorder="1" applyAlignment="1">
      <alignment vertical="center" wrapText="1"/>
    </xf>
    <xf numFmtId="0" fontId="12" fillId="2" borderId="27" xfId="0" applyFont="1" applyFill="1" applyBorder="1" applyAlignment="1">
      <alignment horizontal="center" vertical="center" wrapText="1"/>
    </xf>
    <xf numFmtId="9" fontId="12" fillId="2" borderId="27" xfId="0" applyNumberFormat="1" applyFont="1" applyFill="1" applyBorder="1" applyAlignment="1">
      <alignment horizontal="center" vertical="center" wrapText="1"/>
    </xf>
    <xf numFmtId="1" fontId="12" fillId="2" borderId="27" xfId="0" applyNumberFormat="1" applyFont="1" applyFill="1" applyBorder="1" applyAlignment="1">
      <alignment horizontal="center" vertical="center" wrapText="1"/>
    </xf>
    <xf numFmtId="0" fontId="12" fillId="0" borderId="27" xfId="0" applyFont="1" applyBorder="1" applyAlignment="1">
      <alignment vertical="center" wrapText="1"/>
    </xf>
    <xf numFmtId="0" fontId="12" fillId="0" borderId="30" xfId="0" applyFont="1" applyBorder="1" applyAlignment="1">
      <alignment horizontal="justify" vertical="center" wrapText="1"/>
    </xf>
    <xf numFmtId="9" fontId="12" fillId="0" borderId="6" xfId="0" applyNumberFormat="1" applyFont="1" applyBorder="1" applyAlignment="1">
      <alignment horizontal="center" vertical="center" wrapText="1"/>
    </xf>
    <xf numFmtId="0" fontId="12" fillId="0" borderId="6" xfId="0" applyFont="1" applyBorder="1" applyAlignment="1">
      <alignment horizontal="justify" vertical="center" wrapText="1"/>
    </xf>
    <xf numFmtId="0" fontId="12" fillId="0" borderId="6" xfId="0" applyFont="1" applyBorder="1" applyAlignment="1">
      <alignment horizontal="left" vertical="center" wrapText="1"/>
    </xf>
    <xf numFmtId="1" fontId="12" fillId="0" borderId="27"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4" fillId="2" borderId="6" xfId="0" applyFont="1" applyFill="1" applyBorder="1" applyAlignment="1">
      <alignment horizontal="center" vertical="center" wrapText="1"/>
    </xf>
    <xf numFmtId="14" fontId="12" fillId="2" borderId="6" xfId="0" applyNumberFormat="1" applyFont="1" applyFill="1" applyBorder="1" applyAlignment="1">
      <alignment horizontal="center" vertical="center" wrapText="1"/>
    </xf>
    <xf numFmtId="165" fontId="12" fillId="0" borderId="6" xfId="0" applyNumberFormat="1" applyFont="1" applyBorder="1" applyAlignment="1">
      <alignment horizontal="center" vertical="center" wrapText="1"/>
    </xf>
    <xf numFmtId="0" fontId="12" fillId="0" borderId="27" xfId="0" applyFont="1" applyBorder="1" applyAlignment="1">
      <alignment horizontal="center"/>
    </xf>
    <xf numFmtId="0" fontId="12" fillId="0" borderId="27" xfId="0" applyFont="1" applyBorder="1" applyAlignment="1">
      <alignment wrapText="1"/>
    </xf>
    <xf numFmtId="0" fontId="12" fillId="0" borderId="27" xfId="0" applyFont="1" applyBorder="1"/>
    <xf numFmtId="0" fontId="12" fillId="0" borderId="27" xfId="0" applyFont="1" applyBorder="1" applyAlignment="1">
      <alignment vertical="center"/>
    </xf>
    <xf numFmtId="0" fontId="14" fillId="0" borderId="28" xfId="0" applyFont="1" applyBorder="1" applyAlignment="1">
      <alignment horizontal="center" vertical="center" wrapText="1"/>
    </xf>
    <xf numFmtId="0" fontId="14" fillId="12" borderId="29" xfId="0" applyFont="1" applyFill="1" applyBorder="1" applyAlignment="1">
      <alignment horizontal="left" vertical="center" wrapText="1"/>
    </xf>
    <xf numFmtId="14" fontId="12" fillId="0" borderId="29" xfId="0" applyNumberFormat="1" applyFont="1" applyBorder="1" applyAlignment="1">
      <alignment horizontal="center" vertical="center" wrapText="1"/>
    </xf>
    <xf numFmtId="9" fontId="12" fillId="0" borderId="29" xfId="2" applyFont="1" applyFill="1" applyBorder="1" applyAlignment="1" applyProtection="1">
      <alignment horizontal="center" vertical="center" wrapText="1"/>
    </xf>
    <xf numFmtId="0" fontId="13" fillId="0" borderId="29" xfId="0" applyFont="1" applyBorder="1"/>
    <xf numFmtId="0" fontId="13" fillId="0" borderId="34" xfId="0" applyFont="1" applyBorder="1"/>
    <xf numFmtId="0" fontId="12" fillId="0" borderId="30" xfId="0" applyFont="1" applyBorder="1" applyAlignment="1">
      <alignment wrapText="1"/>
    </xf>
    <xf numFmtId="0" fontId="12" fillId="0" borderId="6" xfId="0" applyFont="1" applyBorder="1" applyAlignment="1">
      <alignment wrapText="1"/>
    </xf>
    <xf numFmtId="0" fontId="12" fillId="2" borderId="30" xfId="0" applyFont="1" applyFill="1" applyBorder="1" applyAlignment="1">
      <alignment horizontal="justify" vertical="center" wrapText="1"/>
    </xf>
    <xf numFmtId="14" fontId="12" fillId="2" borderId="30" xfId="0" applyNumberFormat="1" applyFont="1" applyFill="1" applyBorder="1" applyAlignment="1">
      <alignment horizontal="center" vertical="center" wrapText="1"/>
    </xf>
    <xf numFmtId="9" fontId="12" fillId="2" borderId="22" xfId="2" applyFont="1" applyFill="1" applyBorder="1" applyAlignment="1" applyProtection="1">
      <alignment horizontal="center" vertical="center" wrapText="1"/>
    </xf>
    <xf numFmtId="0" fontId="12" fillId="2" borderId="27" xfId="0" applyFont="1" applyFill="1" applyBorder="1" applyAlignment="1">
      <alignment horizontal="left" vertical="center" wrapText="1"/>
    </xf>
    <xf numFmtId="14" fontId="12" fillId="2" borderId="27" xfId="0" applyNumberFormat="1" applyFont="1" applyFill="1" applyBorder="1" applyAlignment="1">
      <alignment horizontal="center" vertical="center" wrapText="1"/>
    </xf>
    <xf numFmtId="0" fontId="15" fillId="0" borderId="30" xfId="0" applyFont="1" applyBorder="1" applyAlignment="1">
      <alignment horizontal="center" vertical="center" wrapText="1" readingOrder="1"/>
    </xf>
    <xf numFmtId="0" fontId="14" fillId="2" borderId="30" xfId="0" applyFont="1" applyFill="1" applyBorder="1" applyAlignment="1">
      <alignment horizontal="center" vertical="center" wrapText="1"/>
    </xf>
    <xf numFmtId="0" fontId="14" fillId="2" borderId="30" xfId="0" applyFont="1" applyFill="1" applyBorder="1" applyAlignment="1">
      <alignment horizontal="justify" vertical="center" wrapText="1"/>
    </xf>
    <xf numFmtId="49" fontId="12" fillId="2" borderId="30" xfId="1" applyNumberFormat="1" applyFont="1" applyFill="1" applyBorder="1" applyAlignment="1" applyProtection="1">
      <alignment horizontal="center" vertical="center" wrapText="1"/>
    </xf>
    <xf numFmtId="0" fontId="15" fillId="0" borderId="6" xfId="0" applyFont="1" applyBorder="1" applyAlignment="1">
      <alignment horizontal="center" vertical="center" wrapText="1" readingOrder="1"/>
    </xf>
    <xf numFmtId="0" fontId="14" fillId="2" borderId="6" xfId="0" applyFont="1" applyFill="1" applyBorder="1" applyAlignment="1">
      <alignment horizontal="justify" vertical="center" wrapText="1"/>
    </xf>
    <xf numFmtId="49" fontId="14" fillId="2" borderId="6" xfId="1" applyNumberFormat="1" applyFont="1" applyFill="1" applyBorder="1" applyAlignment="1" applyProtection="1">
      <alignment horizontal="center" vertical="center" wrapText="1"/>
    </xf>
    <xf numFmtId="49" fontId="12" fillId="2" borderId="6" xfId="1" applyNumberFormat="1" applyFont="1" applyFill="1" applyBorder="1" applyAlignment="1" applyProtection="1">
      <alignment horizontal="center" vertical="center" wrapText="1"/>
    </xf>
    <xf numFmtId="0" fontId="12" fillId="2" borderId="6" xfId="0" applyFont="1" applyFill="1" applyBorder="1" applyAlignment="1">
      <alignment horizontal="justify" vertical="center" wrapText="1"/>
    </xf>
    <xf numFmtId="9" fontId="14" fillId="2" borderId="6" xfId="0" applyNumberFormat="1" applyFont="1" applyFill="1" applyBorder="1" applyAlignment="1">
      <alignment horizontal="center" vertical="center" wrapText="1"/>
    </xf>
    <xf numFmtId="0" fontId="12" fillId="0" borderId="42" xfId="0" applyFont="1" applyBorder="1" applyAlignment="1">
      <alignment horizontal="center" vertical="center" wrapText="1"/>
    </xf>
    <xf numFmtId="9" fontId="12" fillId="0" borderId="18" xfId="0" applyNumberFormat="1" applyFont="1" applyBorder="1" applyAlignment="1">
      <alignment horizontal="center" vertical="center" wrapText="1"/>
    </xf>
    <xf numFmtId="0" fontId="15" fillId="0" borderId="18" xfId="0" applyFont="1" applyBorder="1" applyAlignment="1">
      <alignment horizontal="center" vertical="center" wrapText="1" readingOrder="1"/>
    </xf>
    <xf numFmtId="0" fontId="12" fillId="0" borderId="18" xfId="0" applyFont="1" applyBorder="1" applyAlignment="1">
      <alignment horizontal="center" vertical="center" wrapText="1"/>
    </xf>
    <xf numFmtId="0" fontId="12" fillId="0" borderId="18" xfId="0" applyFont="1" applyBorder="1" applyAlignment="1">
      <alignment horizontal="justify" vertical="center" wrapText="1"/>
    </xf>
    <xf numFmtId="0" fontId="12" fillId="2" borderId="18" xfId="0" applyFont="1" applyFill="1" applyBorder="1" applyAlignment="1">
      <alignment horizontal="center" vertical="center" wrapText="1"/>
    </xf>
    <xf numFmtId="0" fontId="12" fillId="2" borderId="18" xfId="0" applyFont="1" applyFill="1" applyBorder="1" applyAlignment="1">
      <alignment horizontal="justify" vertical="center" wrapText="1"/>
    </xf>
    <xf numFmtId="14" fontId="12" fillId="0" borderId="18" xfId="0" applyNumberFormat="1" applyFont="1" applyBorder="1" applyAlignment="1">
      <alignment horizontal="center" vertical="center" wrapText="1"/>
    </xf>
    <xf numFmtId="9" fontId="12" fillId="2" borderId="18" xfId="0" applyNumberFormat="1" applyFont="1" applyFill="1" applyBorder="1" applyAlignment="1">
      <alignment horizontal="center" vertical="center" wrapText="1"/>
    </xf>
    <xf numFmtId="9" fontId="12" fillId="2" borderId="19" xfId="5" applyNumberFormat="1" applyFont="1" applyFill="1" applyBorder="1" applyAlignment="1">
      <alignment horizontal="center" vertical="center" wrapText="1"/>
    </xf>
    <xf numFmtId="0" fontId="13" fillId="0" borderId="18" xfId="0" applyFont="1" applyBorder="1"/>
    <xf numFmtId="0" fontId="13" fillId="0" borderId="43" xfId="0" applyFont="1" applyBorder="1"/>
    <xf numFmtId="9" fontId="14" fillId="0" borderId="30" xfId="0" applyNumberFormat="1" applyFont="1" applyBorder="1" applyAlignment="1">
      <alignment horizontal="center" vertical="center" wrapText="1"/>
    </xf>
    <xf numFmtId="9" fontId="12" fillId="0" borderId="30" xfId="2" applyFont="1" applyFill="1" applyBorder="1" applyAlignment="1" applyProtection="1">
      <alignment horizontal="center" vertical="center" wrapText="1"/>
    </xf>
    <xf numFmtId="0" fontId="14" fillId="0" borderId="6" xfId="0" applyFont="1" applyBorder="1" applyAlignment="1">
      <alignment horizontal="justify" vertical="center" wrapText="1"/>
    </xf>
    <xf numFmtId="9" fontId="14" fillId="0" borderId="6" xfId="0" applyNumberFormat="1" applyFont="1" applyBorder="1" applyAlignment="1">
      <alignment horizontal="center" vertical="center" wrapText="1"/>
    </xf>
    <xf numFmtId="0" fontId="18" fillId="0" borderId="6" xfId="0" applyFont="1" applyBorder="1" applyAlignment="1">
      <alignment horizontal="center" vertical="center" wrapText="1"/>
    </xf>
    <xf numFmtId="9" fontId="12" fillId="0" borderId="6" xfId="2" applyFont="1" applyFill="1" applyBorder="1" applyAlignment="1" applyProtection="1">
      <alignment horizontal="center" vertical="center" wrapText="1"/>
    </xf>
    <xf numFmtId="9" fontId="12" fillId="2" borderId="6" xfId="5" applyNumberFormat="1" applyFont="1" applyFill="1" applyBorder="1" applyAlignment="1">
      <alignment horizontal="center" vertical="center" wrapText="1"/>
    </xf>
    <xf numFmtId="2" fontId="12" fillId="0" borderId="6" xfId="2" applyNumberFormat="1" applyFont="1" applyFill="1" applyBorder="1" applyAlignment="1" applyProtection="1">
      <alignment horizontal="center" vertical="center" wrapText="1"/>
    </xf>
    <xf numFmtId="0" fontId="12" fillId="0" borderId="27" xfId="0" applyFont="1" applyBorder="1" applyAlignment="1">
      <alignment horizontal="justify" vertical="center" wrapText="1"/>
    </xf>
    <xf numFmtId="0" fontId="14" fillId="0" borderId="27" xfId="0" applyFont="1" applyBorder="1" applyAlignment="1">
      <alignment horizontal="justify" vertical="center" wrapText="1"/>
    </xf>
    <xf numFmtId="9" fontId="14" fillId="0" borderId="27" xfId="0" applyNumberFormat="1" applyFont="1" applyBorder="1" applyAlignment="1">
      <alignment horizontal="center" vertical="center" wrapText="1"/>
    </xf>
    <xf numFmtId="0" fontId="18" fillId="0" borderId="27" xfId="0" applyFont="1" applyBorder="1" applyAlignment="1">
      <alignment horizontal="center" vertical="center" wrapText="1"/>
    </xf>
    <xf numFmtId="9" fontId="12" fillId="0" borderId="27" xfId="2" applyFont="1" applyFill="1" applyBorder="1" applyAlignment="1" applyProtection="1">
      <alignment horizontal="center" vertical="center" wrapText="1"/>
    </xf>
    <xf numFmtId="9" fontId="12" fillId="2" borderId="27" xfId="5" applyNumberFormat="1" applyFont="1" applyFill="1" applyBorder="1" applyAlignment="1">
      <alignment horizontal="center" vertical="center" wrapText="1"/>
    </xf>
    <xf numFmtId="9" fontId="19" fillId="0" borderId="30" xfId="0" applyNumberFormat="1" applyFont="1" applyBorder="1" applyAlignment="1">
      <alignment horizontal="center" vertical="center" wrapText="1"/>
    </xf>
    <xf numFmtId="1" fontId="12" fillId="0" borderId="30" xfId="1" applyNumberFormat="1" applyFont="1" applyBorder="1" applyAlignment="1" applyProtection="1">
      <alignment horizontal="center" vertical="center" wrapText="1"/>
    </xf>
    <xf numFmtId="9" fontId="14" fillId="0" borderId="30" xfId="2" applyFont="1" applyBorder="1" applyAlignment="1" applyProtection="1">
      <alignment horizontal="center" vertical="center" wrapText="1"/>
    </xf>
    <xf numFmtId="9" fontId="19" fillId="0" borderId="6" xfId="0" applyNumberFormat="1" applyFont="1" applyBorder="1" applyAlignment="1">
      <alignment horizontal="center" vertical="center" wrapText="1"/>
    </xf>
    <xf numFmtId="1" fontId="12" fillId="0" borderId="6" xfId="1" applyNumberFormat="1" applyFont="1" applyBorder="1" applyAlignment="1" applyProtection="1">
      <alignment horizontal="center" vertical="center" wrapText="1"/>
    </xf>
    <xf numFmtId="0" fontId="20" fillId="0" borderId="6" xfId="0" applyFont="1" applyBorder="1" applyAlignment="1">
      <alignment horizontal="center" vertical="center" wrapText="1"/>
    </xf>
    <xf numFmtId="9" fontId="19" fillId="0" borderId="27" xfId="0" applyNumberFormat="1" applyFont="1" applyBorder="1" applyAlignment="1">
      <alignment horizontal="center" vertical="center" wrapText="1"/>
    </xf>
    <xf numFmtId="1" fontId="12" fillId="0" borderId="27" xfId="1" applyNumberFormat="1" applyFont="1" applyBorder="1" applyAlignment="1" applyProtection="1">
      <alignment horizontal="center" vertical="center" wrapText="1"/>
    </xf>
    <xf numFmtId="0" fontId="20" fillId="0" borderId="27" xfId="0" applyFont="1" applyBorder="1" applyAlignment="1">
      <alignment horizontal="center" vertical="center" wrapText="1"/>
    </xf>
    <xf numFmtId="0" fontId="14" fillId="2" borderId="27" xfId="0" applyFont="1" applyFill="1" applyBorder="1" applyAlignment="1">
      <alignment horizontal="center" vertical="center" wrapText="1"/>
    </xf>
    <xf numFmtId="0" fontId="12" fillId="0" borderId="30" xfId="0" applyFont="1" applyBorder="1" applyAlignment="1">
      <alignment horizontal="justify" vertical="top" wrapText="1"/>
    </xf>
    <xf numFmtId="0" fontId="13" fillId="0" borderId="30" xfId="0" applyFont="1" applyBorder="1" applyAlignment="1">
      <alignment horizontal="justify" vertical="top" wrapText="1"/>
    </xf>
    <xf numFmtId="0" fontId="12" fillId="0" borderId="6" xfId="0" applyFont="1" applyBorder="1" applyAlignment="1">
      <alignment horizontal="justify" vertical="top" wrapText="1"/>
    </xf>
    <xf numFmtId="0" fontId="13" fillId="0" borderId="6" xfId="0" applyFont="1" applyBorder="1" applyAlignment="1">
      <alignment horizontal="justify" vertical="top" wrapText="1"/>
    </xf>
    <xf numFmtId="0" fontId="12" fillId="0" borderId="27" xfId="0" applyFont="1" applyBorder="1" applyAlignment="1">
      <alignment horizontal="justify" vertical="top" wrapText="1"/>
    </xf>
    <xf numFmtId="0" fontId="13" fillId="0" borderId="27" xfId="0" applyFont="1" applyBorder="1" applyAlignment="1">
      <alignment horizontal="justify" vertical="top" wrapText="1"/>
    </xf>
    <xf numFmtId="9" fontId="14" fillId="2" borderId="30" xfId="0" applyNumberFormat="1" applyFont="1" applyFill="1" applyBorder="1" applyAlignment="1">
      <alignment horizontal="center" vertical="center" wrapText="1"/>
    </xf>
    <xf numFmtId="0" fontId="0" fillId="0" borderId="6" xfId="0" applyBorder="1"/>
    <xf numFmtId="0" fontId="0" fillId="0" borderId="23" xfId="0" applyBorder="1"/>
    <xf numFmtId="0" fontId="14" fillId="2" borderId="6" xfId="0" applyFont="1" applyFill="1" applyBorder="1" applyAlignment="1">
      <alignment horizontal="center" vertical="center"/>
    </xf>
    <xf numFmtId="1" fontId="14" fillId="2" borderId="6" xfId="0" applyNumberFormat="1" applyFont="1" applyFill="1" applyBorder="1" applyAlignment="1">
      <alignment horizontal="center" vertical="center" wrapText="1"/>
    </xf>
    <xf numFmtId="0" fontId="14" fillId="2" borderId="27" xfId="0" applyFont="1" applyFill="1" applyBorder="1" applyAlignment="1">
      <alignment vertical="center" wrapText="1"/>
    </xf>
    <xf numFmtId="9" fontId="14" fillId="2" borderId="27" xfId="0" applyNumberFormat="1" applyFont="1" applyFill="1" applyBorder="1" applyAlignment="1">
      <alignment horizontal="center" vertical="center" wrapText="1"/>
    </xf>
    <xf numFmtId="0" fontId="0" fillId="0" borderId="27" xfId="0" applyBorder="1"/>
    <xf numFmtId="0" fontId="0" fillId="0" borderId="26" xfId="0" applyBorder="1"/>
    <xf numFmtId="0" fontId="12" fillId="2" borderId="21" xfId="0" applyFont="1" applyFill="1" applyBorder="1" applyAlignment="1">
      <alignment horizontal="center" vertical="center" wrapText="1"/>
    </xf>
    <xf numFmtId="0" fontId="14" fillId="2" borderId="30" xfId="0" applyFont="1" applyFill="1" applyBorder="1" applyAlignment="1">
      <alignment horizontal="left" vertical="center" wrapText="1"/>
    </xf>
    <xf numFmtId="14" fontId="12" fillId="2" borderId="30" xfId="0" applyNumberFormat="1" applyFont="1" applyFill="1" applyBorder="1" applyAlignment="1">
      <alignment horizontal="center" vertical="center"/>
    </xf>
    <xf numFmtId="0" fontId="0" fillId="0" borderId="30" xfId="0" applyBorder="1"/>
    <xf numFmtId="0" fontId="0" fillId="0" borderId="22" xfId="0" applyBorder="1"/>
    <xf numFmtId="0" fontId="12" fillId="2" borderId="24" xfId="0" applyFont="1" applyFill="1" applyBorder="1" applyAlignment="1">
      <alignment horizontal="center" vertical="center" wrapText="1"/>
    </xf>
    <xf numFmtId="1" fontId="12" fillId="2" borderId="6" xfId="2" applyNumberFormat="1" applyFont="1" applyFill="1" applyBorder="1" applyAlignment="1" applyProtection="1">
      <alignment horizontal="center" vertical="center" wrapText="1"/>
    </xf>
    <xf numFmtId="0" fontId="0" fillId="2" borderId="6" xfId="0" applyFill="1" applyBorder="1"/>
    <xf numFmtId="0" fontId="12" fillId="2" borderId="6" xfId="0" applyFont="1" applyFill="1" applyBorder="1" applyAlignment="1">
      <alignment horizontal="center" vertical="center"/>
    </xf>
    <xf numFmtId="0" fontId="12" fillId="2" borderId="25" xfId="0" applyFont="1" applyFill="1" applyBorder="1" applyAlignment="1">
      <alignment horizontal="center" vertical="center" wrapText="1"/>
    </xf>
    <xf numFmtId="0" fontId="0" fillId="2" borderId="27" xfId="0" applyFill="1" applyBorder="1"/>
    <xf numFmtId="0" fontId="12" fillId="2" borderId="27" xfId="0" applyFont="1" applyFill="1" applyBorder="1" applyAlignment="1">
      <alignment horizontal="center" vertical="center"/>
    </xf>
    <xf numFmtId="9" fontId="12" fillId="0" borderId="27" xfId="2" applyFont="1" applyBorder="1" applyAlignment="1" applyProtection="1">
      <alignment horizontal="center" vertical="center"/>
    </xf>
    <xf numFmtId="0" fontId="12" fillId="0" borderId="47" xfId="0" applyFont="1" applyBorder="1" applyAlignment="1">
      <alignment horizontal="center" vertical="center" wrapText="1"/>
    </xf>
    <xf numFmtId="9" fontId="12" fillId="0" borderId="48" xfId="0" applyNumberFormat="1" applyFont="1" applyBorder="1" applyAlignment="1">
      <alignment horizontal="center" vertical="center" wrapText="1"/>
    </xf>
    <xf numFmtId="1" fontId="12" fillId="0" borderId="47"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1" fontId="12" fillId="0" borderId="48" xfId="0" applyNumberFormat="1" applyFont="1" applyBorder="1" applyAlignment="1">
      <alignment horizontal="center" vertical="center" wrapText="1"/>
    </xf>
    <xf numFmtId="1" fontId="12" fillId="2" borderId="1" xfId="0" applyNumberFormat="1" applyFont="1" applyFill="1" applyBorder="1" applyAlignment="1">
      <alignment horizontal="center" vertical="center" wrapText="1"/>
    </xf>
    <xf numFmtId="165" fontId="12" fillId="0" borderId="1" xfId="0" applyNumberFormat="1" applyFont="1" applyBorder="1" applyAlignment="1">
      <alignment horizontal="center" vertical="center" wrapText="1"/>
    </xf>
    <xf numFmtId="9" fontId="12" fillId="0" borderId="46" xfId="2" applyFont="1" applyFill="1" applyBorder="1" applyAlignment="1" applyProtection="1">
      <alignment horizontal="center" vertical="center" wrapText="1"/>
    </xf>
    <xf numFmtId="9" fontId="12" fillId="2" borderId="47" xfId="2" applyFont="1" applyFill="1" applyBorder="1" applyAlignment="1" applyProtection="1">
      <alignment horizontal="center" vertical="center" wrapText="1"/>
    </xf>
    <xf numFmtId="1" fontId="12" fillId="2" borderId="48" xfId="0" applyNumberFormat="1" applyFont="1" applyFill="1" applyBorder="1" applyAlignment="1">
      <alignment horizontal="center" vertical="center" wrapText="1"/>
    </xf>
    <xf numFmtId="49" fontId="12" fillId="2" borderId="47" xfId="1" applyNumberFormat="1" applyFont="1" applyFill="1" applyBorder="1" applyAlignment="1" applyProtection="1">
      <alignment horizontal="center" vertical="center" wrapText="1"/>
    </xf>
    <xf numFmtId="49" fontId="12" fillId="2" borderId="1" xfId="1" applyNumberFormat="1" applyFont="1" applyFill="1" applyBorder="1" applyAlignment="1" applyProtection="1">
      <alignment horizontal="center" vertical="center" wrapText="1"/>
    </xf>
    <xf numFmtId="9" fontId="12" fillId="2" borderId="1" xfId="0" applyNumberFormat="1" applyFont="1" applyFill="1" applyBorder="1" applyAlignment="1">
      <alignment horizontal="center" vertical="center" wrapText="1"/>
    </xf>
    <xf numFmtId="1" fontId="14" fillId="2" borderId="1" xfId="4" applyNumberFormat="1" applyFont="1" applyFill="1" applyBorder="1" applyAlignment="1" applyProtection="1">
      <alignment horizontal="center" vertical="center" wrapText="1"/>
    </xf>
    <xf numFmtId="9" fontId="12" fillId="2" borderId="20" xfId="0" applyNumberFormat="1" applyFont="1" applyFill="1" applyBorder="1" applyAlignment="1">
      <alignment horizontal="center" vertical="center" wrapText="1"/>
    </xf>
    <xf numFmtId="9" fontId="12" fillId="0" borderId="47" xfId="2"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2" fontId="12" fillId="0" borderId="1" xfId="2" applyNumberFormat="1" applyFont="1" applyFill="1" applyBorder="1" applyAlignment="1" applyProtection="1">
      <alignment horizontal="center" vertical="center" wrapText="1"/>
    </xf>
    <xf numFmtId="9" fontId="12" fillId="0" borderId="48" xfId="2" applyFont="1" applyFill="1" applyBorder="1" applyAlignment="1" applyProtection="1">
      <alignment horizontal="center" vertical="center" wrapText="1"/>
    </xf>
    <xf numFmtId="9" fontId="14" fillId="0" borderId="47" xfId="2" applyFont="1" applyBorder="1" applyAlignment="1" applyProtection="1">
      <alignment horizontal="center" vertical="center" wrapText="1"/>
    </xf>
    <xf numFmtId="9" fontId="14" fillId="0" borderId="1" xfId="0" applyNumberFormat="1" applyFont="1" applyBorder="1" applyAlignment="1">
      <alignment horizontal="center" vertical="center" wrapText="1"/>
    </xf>
    <xf numFmtId="9" fontId="14" fillId="0" borderId="48" xfId="0" applyNumberFormat="1" applyFont="1" applyBorder="1" applyAlignment="1">
      <alignment horizontal="center" vertical="center" wrapText="1"/>
    </xf>
    <xf numFmtId="9" fontId="14" fillId="2" borderId="48" xfId="0" applyNumberFormat="1" applyFont="1" applyFill="1" applyBorder="1" applyAlignment="1">
      <alignment horizontal="center" vertical="center" wrapText="1"/>
    </xf>
    <xf numFmtId="1" fontId="12" fillId="2" borderId="47" xfId="0" applyNumberFormat="1" applyFont="1" applyFill="1" applyBorder="1" applyAlignment="1">
      <alignment horizontal="center" vertical="center" wrapText="1"/>
    </xf>
    <xf numFmtId="9" fontId="12" fillId="2" borderId="1" xfId="2" applyFont="1" applyFill="1" applyBorder="1" applyAlignment="1" applyProtection="1">
      <alignment horizontal="center" vertical="center" wrapText="1"/>
    </xf>
    <xf numFmtId="1" fontId="12" fillId="2" borderId="1" xfId="2" applyNumberFormat="1" applyFont="1" applyFill="1" applyBorder="1" applyAlignment="1" applyProtection="1">
      <alignment horizontal="center" vertical="center" wrapText="1"/>
    </xf>
    <xf numFmtId="0" fontId="12" fillId="2" borderId="1" xfId="0" applyFont="1" applyFill="1" applyBorder="1" applyAlignment="1">
      <alignment horizontal="center" vertical="center"/>
    </xf>
    <xf numFmtId="0" fontId="12" fillId="2" borderId="48" xfId="0" applyFont="1" applyFill="1" applyBorder="1" applyAlignment="1">
      <alignment horizontal="center" vertical="center"/>
    </xf>
    <xf numFmtId="9" fontId="12" fillId="0" borderId="47" xfId="0" applyNumberFormat="1" applyFont="1" applyBorder="1" applyAlignment="1">
      <alignment horizontal="center" vertical="center" wrapText="1"/>
    </xf>
    <xf numFmtId="0" fontId="13" fillId="0" borderId="32" xfId="0" applyFont="1" applyBorder="1"/>
    <xf numFmtId="0" fontId="13" fillId="0" borderId="33" xfId="0" applyFont="1" applyBorder="1"/>
    <xf numFmtId="0" fontId="13" fillId="0" borderId="2" xfId="0" applyFont="1" applyBorder="1"/>
    <xf numFmtId="0" fontId="13" fillId="0" borderId="31" xfId="0" applyFont="1" applyBorder="1"/>
    <xf numFmtId="0" fontId="13" fillId="0" borderId="3" xfId="0" applyFont="1" applyBorder="1"/>
    <xf numFmtId="0" fontId="0" fillId="0" borderId="2" xfId="0" applyBorder="1"/>
    <xf numFmtId="0" fontId="0" fillId="0" borderId="33" xfId="0" applyBorder="1"/>
    <xf numFmtId="0" fontId="0" fillId="0" borderId="32" xfId="0" applyBorder="1"/>
    <xf numFmtId="9" fontId="12" fillId="2" borderId="22" xfId="5" applyNumberFormat="1" applyFont="1" applyFill="1" applyBorder="1" applyAlignment="1">
      <alignment horizontal="center" vertical="center" wrapText="1"/>
    </xf>
    <xf numFmtId="9" fontId="12" fillId="2" borderId="41" xfId="5" applyNumberFormat="1" applyFont="1" applyFill="1" applyBorder="1" applyAlignment="1">
      <alignment horizontal="center" vertical="center" wrapText="1"/>
    </xf>
    <xf numFmtId="9" fontId="12" fillId="2" borderId="37" xfId="5" applyNumberFormat="1" applyFont="1" applyFill="1" applyBorder="1" applyAlignment="1">
      <alignment horizontal="center" vertical="center" wrapText="1"/>
    </xf>
    <xf numFmtId="9" fontId="12" fillId="2" borderId="34" xfId="5" applyNumberFormat="1" applyFont="1" applyFill="1" applyBorder="1" applyAlignment="1">
      <alignment horizontal="center" vertical="center" wrapText="1"/>
    </xf>
    <xf numFmtId="9" fontId="12" fillId="2" borderId="49" xfId="5" applyNumberFormat="1" applyFont="1" applyFill="1" applyBorder="1" applyAlignment="1">
      <alignment horizontal="center" vertical="center" wrapText="1"/>
    </xf>
    <xf numFmtId="9" fontId="12" fillId="2" borderId="23" xfId="5" applyNumberFormat="1" applyFont="1" applyFill="1" applyBorder="1" applyAlignment="1">
      <alignment horizontal="center" vertical="center" wrapText="1"/>
    </xf>
    <xf numFmtId="9" fontId="12" fillId="2" borderId="26" xfId="5" applyNumberFormat="1" applyFont="1" applyFill="1" applyBorder="1" applyAlignment="1">
      <alignment horizontal="center" vertical="center" wrapText="1"/>
    </xf>
    <xf numFmtId="9" fontId="12" fillId="0" borderId="22" xfId="2" applyFont="1" applyFill="1" applyBorder="1" applyAlignment="1" applyProtection="1">
      <alignment horizontal="center" vertical="center" wrapText="1"/>
    </xf>
    <xf numFmtId="9" fontId="12" fillId="0" borderId="23" xfId="2" applyFont="1" applyFill="1" applyBorder="1" applyAlignment="1" applyProtection="1">
      <alignment horizontal="center" vertical="center" wrapText="1"/>
    </xf>
    <xf numFmtId="9" fontId="12" fillId="0" borderId="26" xfId="2" applyFont="1" applyFill="1" applyBorder="1" applyAlignment="1" applyProtection="1">
      <alignment horizontal="center" vertical="center" wrapText="1"/>
    </xf>
    <xf numFmtId="9" fontId="12" fillId="2" borderId="23" xfId="2" applyFont="1" applyFill="1" applyBorder="1" applyAlignment="1" applyProtection="1">
      <alignment horizontal="center" vertical="center" wrapText="1"/>
    </xf>
    <xf numFmtId="9" fontId="12" fillId="2" borderId="26" xfId="2" applyFont="1" applyFill="1" applyBorder="1" applyAlignment="1" applyProtection="1">
      <alignment horizontal="center" vertical="center" wrapText="1"/>
    </xf>
    <xf numFmtId="1" fontId="12" fillId="13" borderId="21" xfId="0" applyNumberFormat="1" applyFont="1" applyFill="1" applyBorder="1" applyAlignment="1" applyProtection="1">
      <alignment horizontal="center" vertical="center" wrapText="1"/>
      <protection locked="0"/>
    </xf>
    <xf numFmtId="0" fontId="12" fillId="13" borderId="30" xfId="5" applyFont="1" applyFill="1" applyBorder="1" applyAlignment="1" applyProtection="1">
      <alignment horizontal="justify" vertical="center" wrapText="1"/>
      <protection locked="0"/>
    </xf>
    <xf numFmtId="0" fontId="13" fillId="0" borderId="38" xfId="0" applyFont="1" applyBorder="1" applyProtection="1">
      <protection locked="0"/>
    </xf>
    <xf numFmtId="9" fontId="12" fillId="13" borderId="25" xfId="0" applyNumberFormat="1" applyFont="1" applyFill="1" applyBorder="1" applyAlignment="1" applyProtection="1">
      <alignment horizontal="center" vertical="center" wrapText="1"/>
      <protection locked="0"/>
    </xf>
    <xf numFmtId="0" fontId="12" fillId="13" borderId="27" xfId="5" applyFont="1" applyFill="1" applyBorder="1" applyAlignment="1" applyProtection="1">
      <alignment horizontal="justify" vertical="center" wrapText="1"/>
      <protection locked="0"/>
    </xf>
    <xf numFmtId="0" fontId="13" fillId="0" borderId="39" xfId="0" applyFont="1" applyBorder="1" applyProtection="1">
      <protection locked="0"/>
    </xf>
    <xf numFmtId="1" fontId="12" fillId="13" borderId="24" xfId="0" applyNumberFormat="1" applyFont="1" applyFill="1" applyBorder="1" applyAlignment="1" applyProtection="1">
      <alignment horizontal="center" vertical="center" wrapText="1"/>
      <protection locked="0"/>
    </xf>
    <xf numFmtId="0" fontId="13" fillId="0" borderId="0" xfId="0" applyFont="1" applyProtection="1">
      <protection locked="0"/>
    </xf>
    <xf numFmtId="9" fontId="12" fillId="13" borderId="24" xfId="0" applyNumberFormat="1" applyFont="1" applyFill="1" applyBorder="1" applyAlignment="1" applyProtection="1">
      <alignment horizontal="center" vertical="center" wrapText="1"/>
      <protection locked="0"/>
    </xf>
    <xf numFmtId="1" fontId="12" fillId="13" borderId="25" xfId="0" applyNumberFormat="1" applyFont="1" applyFill="1" applyBorder="1" applyAlignment="1" applyProtection="1">
      <alignment horizontal="center" vertical="center" wrapText="1"/>
      <protection locked="0"/>
    </xf>
    <xf numFmtId="1" fontId="12" fillId="13" borderId="24" xfId="0" applyNumberFormat="1" applyFont="1" applyFill="1" applyBorder="1" applyAlignment="1" applyProtection="1">
      <alignment horizontal="center" vertical="center"/>
      <protection locked="0"/>
    </xf>
    <xf numFmtId="1" fontId="12" fillId="13" borderId="25" xfId="0" applyNumberFormat="1" applyFont="1" applyFill="1" applyBorder="1" applyAlignment="1" applyProtection="1">
      <alignment horizontal="center" vertical="center"/>
      <protection locked="0"/>
    </xf>
    <xf numFmtId="9" fontId="12" fillId="13" borderId="28" xfId="0" applyNumberFormat="1" applyFont="1" applyFill="1" applyBorder="1" applyAlignment="1" applyProtection="1">
      <alignment horizontal="center" vertical="center" wrapText="1"/>
      <protection locked="0"/>
    </xf>
    <xf numFmtId="0" fontId="13" fillId="0" borderId="36" xfId="0" applyFont="1" applyBorder="1" applyProtection="1">
      <protection locked="0"/>
    </xf>
    <xf numFmtId="9" fontId="12" fillId="13" borderId="21" xfId="0" applyNumberFormat="1" applyFont="1" applyFill="1" applyBorder="1" applyAlignment="1" applyProtection="1">
      <alignment horizontal="center" vertical="center" wrapText="1"/>
      <protection locked="0"/>
    </xf>
    <xf numFmtId="9" fontId="16" fillId="13" borderId="21" xfId="2" applyFont="1" applyFill="1" applyBorder="1" applyAlignment="1" applyProtection="1">
      <alignment horizontal="center" vertical="center" wrapText="1"/>
      <protection locked="0"/>
    </xf>
    <xf numFmtId="0" fontId="12" fillId="13" borderId="30" xfId="0" applyFont="1" applyFill="1" applyBorder="1" applyAlignment="1" applyProtection="1">
      <alignment horizontal="justify"/>
      <protection locked="0"/>
    </xf>
    <xf numFmtId="1" fontId="16" fillId="13" borderId="25" xfId="0" applyNumberFormat="1" applyFont="1" applyFill="1" applyBorder="1" applyAlignment="1" applyProtection="1">
      <alignment horizontal="center" vertical="center"/>
      <protection locked="0"/>
    </xf>
    <xf numFmtId="0" fontId="12" fillId="13" borderId="27" xfId="0" applyFont="1" applyFill="1" applyBorder="1" applyAlignment="1" applyProtection="1">
      <alignment horizontal="justify"/>
      <protection locked="0"/>
    </xf>
    <xf numFmtId="9" fontId="12" fillId="13" borderId="42" xfId="0" applyNumberFormat="1" applyFont="1" applyFill="1" applyBorder="1" applyAlignment="1" applyProtection="1">
      <alignment horizontal="center" vertical="center" wrapText="1"/>
      <protection locked="0"/>
    </xf>
    <xf numFmtId="0" fontId="13" fillId="0" borderId="30" xfId="0" applyFont="1" applyBorder="1" applyProtection="1">
      <protection locked="0"/>
    </xf>
    <xf numFmtId="0" fontId="13" fillId="0" borderId="6" xfId="0" applyFont="1" applyBorder="1" applyProtection="1">
      <protection locked="0"/>
    </xf>
    <xf numFmtId="0" fontId="13" fillId="0" borderId="27" xfId="0" applyFont="1" applyBorder="1" applyProtection="1">
      <protection locked="0"/>
    </xf>
    <xf numFmtId="9" fontId="15" fillId="13" borderId="21" xfId="0" applyNumberFormat="1" applyFont="1" applyFill="1" applyBorder="1" applyAlignment="1" applyProtection="1">
      <alignment horizontal="center" vertical="center" wrapText="1"/>
      <protection locked="0"/>
    </xf>
    <xf numFmtId="9" fontId="15" fillId="13" borderId="24" xfId="0" applyNumberFormat="1" applyFont="1" applyFill="1" applyBorder="1" applyAlignment="1" applyProtection="1">
      <alignment horizontal="center" vertical="center" wrapText="1"/>
      <protection locked="0"/>
    </xf>
    <xf numFmtId="0" fontId="12" fillId="13" borderId="6" xfId="0" applyFont="1" applyFill="1" applyBorder="1" applyAlignment="1" applyProtection="1">
      <alignment horizontal="justify"/>
      <protection locked="0"/>
    </xf>
    <xf numFmtId="0" fontId="12" fillId="13" borderId="21" xfId="0" applyFont="1" applyFill="1" applyBorder="1" applyAlignment="1" applyProtection="1">
      <alignment horizontal="center" vertical="center" wrapText="1"/>
      <protection locked="0"/>
    </xf>
    <xf numFmtId="0" fontId="12" fillId="13" borderId="30" xfId="0" applyFont="1" applyFill="1" applyBorder="1" applyAlignment="1" applyProtection="1">
      <alignment horizontal="center" vertical="center" wrapText="1"/>
      <protection locked="0"/>
    </xf>
    <xf numFmtId="9" fontId="12" fillId="13" borderId="24" xfId="6" applyFont="1" applyFill="1" applyBorder="1" applyAlignment="1" applyProtection="1">
      <alignment horizontal="center" vertical="center" wrapText="1"/>
      <protection locked="0"/>
    </xf>
    <xf numFmtId="0" fontId="12" fillId="13" borderId="25" xfId="0" applyFont="1" applyFill="1" applyBorder="1" applyAlignment="1" applyProtection="1">
      <alignment horizontal="center" vertical="center"/>
      <protection locked="0"/>
    </xf>
    <xf numFmtId="0" fontId="12" fillId="13" borderId="27" xfId="0" applyFont="1" applyFill="1" applyBorder="1" applyAlignment="1" applyProtection="1">
      <alignment horizontal="center" vertical="center"/>
      <protection locked="0"/>
    </xf>
    <xf numFmtId="0" fontId="0" fillId="0" borderId="0" xfId="0" applyProtection="1">
      <protection locked="0"/>
    </xf>
    <xf numFmtId="0" fontId="0" fillId="0" borderId="39" xfId="0" applyBorder="1" applyProtection="1">
      <protection locked="0"/>
    </xf>
    <xf numFmtId="0" fontId="0" fillId="0" borderId="38" xfId="0" applyBorder="1" applyProtection="1">
      <protection locked="0"/>
    </xf>
    <xf numFmtId="1" fontId="12" fillId="13" borderId="24" xfId="6" applyNumberFormat="1" applyFont="1" applyFill="1" applyBorder="1" applyAlignment="1" applyProtection="1">
      <alignment horizontal="center" vertical="center" wrapText="1"/>
      <protection locked="0"/>
    </xf>
    <xf numFmtId="9" fontId="12" fillId="13" borderId="25" xfId="0" applyNumberFormat="1" applyFont="1" applyFill="1" applyBorder="1" applyAlignment="1" applyProtection="1">
      <alignment horizontal="center" vertical="center"/>
      <protection locked="0"/>
    </xf>
    <xf numFmtId="0" fontId="12" fillId="13" borderId="30" xfId="0" applyFont="1" applyFill="1" applyBorder="1" applyAlignment="1" applyProtection="1">
      <alignment horizontal="justify" vertical="center"/>
      <protection locked="0"/>
    </xf>
    <xf numFmtId="0" fontId="12" fillId="13" borderId="27" xfId="0" applyFont="1" applyFill="1" applyBorder="1" applyAlignment="1" applyProtection="1">
      <alignment horizontal="justify" vertical="center"/>
      <protection locked="0"/>
    </xf>
    <xf numFmtId="0" fontId="12" fillId="13" borderId="6" xfId="0" applyFont="1" applyFill="1" applyBorder="1" applyAlignment="1" applyProtection="1">
      <alignment horizontal="justify" vertical="center"/>
      <protection locked="0"/>
    </xf>
    <xf numFmtId="0" fontId="12" fillId="13" borderId="29" xfId="0" applyFont="1" applyFill="1" applyBorder="1" applyAlignment="1" applyProtection="1">
      <alignment horizontal="justify" vertical="center"/>
      <protection locked="0"/>
    </xf>
    <xf numFmtId="44" fontId="12" fillId="13" borderId="30" xfId="7" applyFont="1" applyFill="1" applyBorder="1" applyAlignment="1" applyProtection="1">
      <alignment horizontal="center" vertical="center" wrapText="1"/>
      <protection locked="0"/>
    </xf>
    <xf numFmtId="0" fontId="13" fillId="0" borderId="40" xfId="0" applyFont="1" applyBorder="1" applyAlignment="1">
      <alignment wrapText="1"/>
    </xf>
    <xf numFmtId="9" fontId="12" fillId="13" borderId="55" xfId="5" applyNumberFormat="1" applyFont="1" applyFill="1" applyBorder="1" applyAlignment="1" applyProtection="1">
      <alignment horizontal="center" vertical="center" wrapText="1"/>
      <protection locked="0"/>
    </xf>
    <xf numFmtId="9" fontId="12" fillId="13" borderId="40" xfId="5" applyNumberFormat="1" applyFont="1" applyFill="1" applyBorder="1" applyAlignment="1" applyProtection="1">
      <alignment horizontal="center" vertical="center" wrapText="1"/>
      <protection locked="0"/>
    </xf>
    <xf numFmtId="0" fontId="12" fillId="13" borderId="40" xfId="5" applyFont="1" applyFill="1" applyBorder="1" applyAlignment="1" applyProtection="1">
      <alignment horizontal="justify" vertical="center" wrapText="1"/>
      <protection locked="0"/>
    </xf>
    <xf numFmtId="0" fontId="1" fillId="13" borderId="40" xfId="5" applyFill="1" applyBorder="1" applyAlignment="1" applyProtection="1">
      <alignment horizontal="center" vertical="center" wrapText="1"/>
      <protection locked="0"/>
    </xf>
    <xf numFmtId="0" fontId="1" fillId="13" borderId="39" xfId="5" applyFill="1" applyBorder="1" applyAlignment="1" applyProtection="1">
      <alignment horizontal="center" vertical="center" wrapText="1"/>
      <protection locked="0"/>
    </xf>
    <xf numFmtId="166" fontId="12" fillId="13" borderId="40" xfId="0" applyNumberFormat="1" applyFont="1" applyFill="1" applyBorder="1" applyAlignment="1" applyProtection="1">
      <alignment wrapText="1"/>
      <protection locked="0"/>
    </xf>
    <xf numFmtId="0" fontId="12" fillId="0" borderId="40" xfId="0" applyFont="1" applyBorder="1" applyAlignment="1">
      <alignment vertical="center" wrapText="1"/>
    </xf>
    <xf numFmtId="0" fontId="12" fillId="0" borderId="41" xfId="0" applyFont="1" applyBorder="1" applyAlignment="1">
      <alignment vertical="center" wrapText="1"/>
    </xf>
    <xf numFmtId="0" fontId="13" fillId="0" borderId="53" xfId="0" applyFont="1" applyBorder="1" applyAlignment="1">
      <alignment wrapText="1"/>
    </xf>
    <xf numFmtId="0" fontId="12" fillId="13" borderId="40" xfId="0" applyFont="1" applyFill="1" applyBorder="1" applyAlignment="1" applyProtection="1">
      <alignment horizontal="justify" vertical="center" wrapText="1"/>
      <protection locked="0"/>
    </xf>
    <xf numFmtId="0" fontId="13" fillId="0" borderId="41" xfId="0" applyFont="1" applyBorder="1" applyAlignment="1">
      <alignment vertical="center" wrapText="1"/>
    </xf>
    <xf numFmtId="0" fontId="10" fillId="9" borderId="56" xfId="0" applyFont="1" applyFill="1" applyBorder="1" applyAlignment="1">
      <alignment horizontal="center" vertical="center" wrapText="1"/>
    </xf>
    <xf numFmtId="0" fontId="10" fillId="9" borderId="57"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0" fillId="10" borderId="57"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10" fillId="10" borderId="39" xfId="0" applyFont="1" applyFill="1" applyBorder="1" applyAlignment="1">
      <alignment horizontal="center" vertical="center" wrapText="1"/>
    </xf>
    <xf numFmtId="0" fontId="10" fillId="10" borderId="48" xfId="0" applyFont="1" applyFill="1" applyBorder="1" applyAlignment="1">
      <alignment horizontal="center" vertical="center" wrapText="1"/>
    </xf>
    <xf numFmtId="0" fontId="14" fillId="0" borderId="55" xfId="0" applyFont="1" applyBorder="1" applyAlignment="1">
      <alignment horizontal="left" vertical="center" wrapText="1"/>
    </xf>
    <xf numFmtId="0" fontId="14" fillId="0" borderId="40" xfId="0" applyFont="1" applyBorder="1" applyAlignment="1">
      <alignment horizontal="center" vertical="center" wrapText="1"/>
    </xf>
    <xf numFmtId="0" fontId="12" fillId="0" borderId="40" xfId="0" applyFont="1" applyBorder="1" applyAlignment="1">
      <alignment horizontal="center" vertical="center" wrapText="1"/>
    </xf>
    <xf numFmtId="0" fontId="14" fillId="0" borderId="40" xfId="0" applyFont="1" applyBorder="1" applyAlignment="1">
      <alignment vertical="center" wrapText="1"/>
    </xf>
    <xf numFmtId="0" fontId="14" fillId="0" borderId="40" xfId="0" applyFont="1" applyBorder="1" applyAlignment="1">
      <alignment horizontal="left" vertical="center" wrapText="1"/>
    </xf>
    <xf numFmtId="9" fontId="12" fillId="0" borderId="40" xfId="0" applyNumberFormat="1" applyFont="1" applyBorder="1" applyAlignment="1">
      <alignment horizontal="center" vertical="center" wrapText="1"/>
    </xf>
    <xf numFmtId="1" fontId="12" fillId="0" borderId="40" xfId="1" applyNumberFormat="1" applyFont="1" applyFill="1" applyBorder="1" applyAlignment="1" applyProtection="1">
      <alignment horizontal="center" vertical="center" wrapText="1"/>
    </xf>
    <xf numFmtId="0" fontId="12" fillId="0" borderId="40" xfId="0" applyFont="1" applyBorder="1" applyAlignment="1">
      <alignment horizontal="left" vertical="center" wrapText="1"/>
    </xf>
    <xf numFmtId="0" fontId="12" fillId="2" borderId="40" xfId="5" applyFont="1" applyFill="1" applyBorder="1" applyAlignment="1">
      <alignment horizontal="center" vertical="center" wrapText="1"/>
    </xf>
    <xf numFmtId="14" fontId="12" fillId="2" borderId="40" xfId="5" applyNumberFormat="1" applyFont="1" applyFill="1" applyBorder="1" applyAlignment="1">
      <alignment horizontal="center" vertical="center" wrapText="1"/>
    </xf>
    <xf numFmtId="9" fontId="12" fillId="2" borderId="58" xfId="6" applyFont="1" applyFill="1" applyBorder="1" applyAlignment="1" applyProtection="1">
      <alignment horizontal="center" vertical="center" wrapText="1"/>
    </xf>
    <xf numFmtId="0" fontId="10" fillId="8" borderId="59" xfId="0" applyFont="1" applyFill="1" applyBorder="1" applyAlignment="1">
      <alignment horizontal="center" vertical="center" wrapText="1"/>
    </xf>
    <xf numFmtId="0" fontId="10" fillId="8" borderId="60" xfId="0" applyFont="1" applyFill="1" applyBorder="1" applyAlignment="1">
      <alignment horizontal="center" vertical="center" wrapText="1"/>
    </xf>
    <xf numFmtId="0" fontId="12" fillId="15" borderId="30"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12" fillId="15" borderId="6" xfId="0" applyFont="1" applyFill="1" applyBorder="1" applyAlignment="1">
      <alignment horizontal="center" vertical="center" wrapText="1"/>
    </xf>
    <xf numFmtId="9" fontId="12" fillId="15" borderId="6" xfId="0" applyNumberFormat="1" applyFont="1" applyFill="1" applyBorder="1" applyAlignment="1">
      <alignment horizontal="center" vertical="center" wrapText="1"/>
    </xf>
    <xf numFmtId="0" fontId="12" fillId="15" borderId="27" xfId="0" applyFont="1" applyFill="1" applyBorder="1" applyAlignment="1">
      <alignment horizontal="center" vertical="center" wrapText="1"/>
    </xf>
    <xf numFmtId="9" fontId="12" fillId="13" borderId="6" xfId="2" applyFont="1" applyFill="1" applyBorder="1" applyAlignment="1" applyProtection="1">
      <alignment horizontal="center" vertical="center" wrapText="1"/>
      <protection locked="0"/>
    </xf>
    <xf numFmtId="0" fontId="12" fillId="13" borderId="21" xfId="0" applyFont="1" applyFill="1" applyBorder="1" applyAlignment="1" applyProtection="1">
      <alignment horizontal="justify" vertical="center" wrapText="1"/>
      <protection locked="0"/>
    </xf>
    <xf numFmtId="0" fontId="13" fillId="13" borderId="22" xfId="0" applyFont="1" applyFill="1" applyBorder="1" applyAlignment="1">
      <alignment horizontal="left" vertical="center" wrapText="1"/>
    </xf>
    <xf numFmtId="0" fontId="12" fillId="13" borderId="24" xfId="0" applyFont="1" applyFill="1" applyBorder="1" applyAlignment="1" applyProtection="1">
      <alignment horizontal="justify" vertical="center" wrapText="1"/>
      <protection locked="0"/>
    </xf>
    <xf numFmtId="0" fontId="13" fillId="13" borderId="23" xfId="0" applyFont="1" applyFill="1" applyBorder="1" applyAlignment="1">
      <alignment horizontal="left" vertical="center" wrapText="1"/>
    </xf>
    <xf numFmtId="0" fontId="13" fillId="13" borderId="26" xfId="0" applyFont="1" applyFill="1" applyBorder="1" applyAlignment="1">
      <alignment horizontal="left" vertical="center" wrapText="1"/>
    </xf>
    <xf numFmtId="0" fontId="10" fillId="16" borderId="57" xfId="0" applyFont="1" applyFill="1" applyBorder="1" applyAlignment="1">
      <alignment horizontal="center" vertical="center" wrapText="1"/>
    </xf>
    <xf numFmtId="0" fontId="8" fillId="17" borderId="27" xfId="0" applyFont="1" applyFill="1" applyBorder="1" applyAlignment="1">
      <alignment horizontal="center" vertical="center" wrapText="1"/>
    </xf>
    <xf numFmtId="0" fontId="8" fillId="17" borderId="48" xfId="0" applyFont="1" applyFill="1" applyBorder="1" applyAlignment="1">
      <alignment horizontal="center" vertical="center" wrapText="1"/>
    </xf>
    <xf numFmtId="9" fontId="12" fillId="18" borderId="6" xfId="2" applyFont="1" applyFill="1" applyBorder="1" applyAlignment="1" applyProtection="1">
      <alignment horizontal="center" vertical="center" wrapText="1"/>
      <protection locked="0"/>
    </xf>
    <xf numFmtId="166" fontId="0" fillId="0" borderId="0" xfId="0" applyNumberFormat="1"/>
    <xf numFmtId="43" fontId="0" fillId="0" borderId="0" xfId="1" applyFont="1"/>
    <xf numFmtId="1" fontId="12" fillId="2" borderId="30" xfId="0" applyNumberFormat="1" applyFont="1" applyFill="1" applyBorder="1" applyAlignment="1" applyProtection="1">
      <alignment horizontal="center" vertical="center" wrapText="1"/>
      <protection locked="0"/>
    </xf>
    <xf numFmtId="0" fontId="12" fillId="2" borderId="30" xfId="0" applyFont="1" applyFill="1" applyBorder="1" applyAlignment="1" applyProtection="1">
      <alignment horizontal="justify" vertical="center" wrapText="1"/>
      <protection locked="0"/>
    </xf>
    <xf numFmtId="0" fontId="12" fillId="2" borderId="6" xfId="0" applyFont="1" applyFill="1" applyBorder="1" applyAlignment="1" applyProtection="1">
      <alignment horizontal="justify" vertical="center" wrapText="1"/>
      <protection locked="0"/>
    </xf>
    <xf numFmtId="44" fontId="12" fillId="2" borderId="30" xfId="7" applyFont="1" applyFill="1" applyBorder="1" applyAlignment="1" applyProtection="1">
      <alignment horizontal="center" vertical="center" wrapText="1"/>
      <protection locked="0"/>
    </xf>
    <xf numFmtId="166" fontId="12" fillId="2" borderId="30" xfId="0" applyNumberFormat="1" applyFont="1" applyFill="1" applyBorder="1" applyAlignment="1" applyProtection="1">
      <alignment horizontal="center" vertical="center" wrapText="1"/>
      <protection locked="0"/>
    </xf>
    <xf numFmtId="0" fontId="13" fillId="2" borderId="32" xfId="0" applyFont="1" applyFill="1" applyBorder="1"/>
    <xf numFmtId="0" fontId="13" fillId="2" borderId="30" xfId="0" applyFont="1" applyFill="1" applyBorder="1"/>
    <xf numFmtId="0" fontId="12" fillId="2" borderId="21" xfId="0" applyFont="1" applyFill="1" applyBorder="1" applyAlignment="1" applyProtection="1">
      <alignment horizontal="justify" vertical="center" wrapText="1"/>
      <protection locked="0"/>
    </xf>
    <xf numFmtId="1" fontId="12" fillId="2" borderId="6" xfId="0" applyNumberFormat="1" applyFont="1" applyFill="1" applyBorder="1" applyAlignment="1" applyProtection="1">
      <alignment horizontal="center" vertical="center" wrapText="1"/>
      <protection locked="0"/>
    </xf>
    <xf numFmtId="166" fontId="12" fillId="2" borderId="6" xfId="0" applyNumberFormat="1" applyFont="1" applyFill="1" applyBorder="1" applyAlignment="1" applyProtection="1">
      <alignment horizontal="center" vertical="center" wrapText="1"/>
      <protection locked="0"/>
    </xf>
    <xf numFmtId="0" fontId="13" fillId="2" borderId="2" xfId="0" applyFont="1" applyFill="1" applyBorder="1"/>
    <xf numFmtId="0" fontId="13" fillId="2" borderId="6" xfId="0" applyFont="1" applyFill="1" applyBorder="1"/>
    <xf numFmtId="0" fontId="12" fillId="2" borderId="24" xfId="0" applyFont="1" applyFill="1" applyBorder="1" applyAlignment="1" applyProtection="1">
      <alignment horizontal="justify" vertical="center" wrapText="1"/>
      <protection locked="0"/>
    </xf>
    <xf numFmtId="9" fontId="12" fillId="2" borderId="6" xfId="0" applyNumberFormat="1" applyFont="1" applyFill="1" applyBorder="1" applyAlignment="1" applyProtection="1">
      <alignment horizontal="center" vertical="center" wrapText="1"/>
      <protection locked="0"/>
    </xf>
    <xf numFmtId="9" fontId="12" fillId="2" borderId="6" xfId="2" applyFont="1" applyFill="1" applyBorder="1" applyAlignment="1" applyProtection="1">
      <alignment horizontal="center" vertical="center" wrapText="1"/>
      <protection locked="0"/>
    </xf>
    <xf numFmtId="1" fontId="12" fillId="2" borderId="27" xfId="0" applyNumberFormat="1" applyFont="1" applyFill="1" applyBorder="1" applyAlignment="1" applyProtection="1">
      <alignment horizontal="center" vertical="center" wrapText="1"/>
      <protection locked="0"/>
    </xf>
    <xf numFmtId="0" fontId="12" fillId="2" borderId="27" xfId="0" applyFont="1" applyFill="1" applyBorder="1" applyAlignment="1" applyProtection="1">
      <alignment horizontal="justify" vertical="center" wrapText="1"/>
      <protection locked="0"/>
    </xf>
    <xf numFmtId="166" fontId="12" fillId="2" borderId="27" xfId="0" applyNumberFormat="1" applyFont="1" applyFill="1" applyBorder="1" applyAlignment="1" applyProtection="1">
      <alignment horizontal="center" vertical="center" wrapText="1"/>
      <protection locked="0"/>
    </xf>
    <xf numFmtId="0" fontId="13" fillId="2" borderId="33" xfId="0" applyFont="1" applyFill="1" applyBorder="1"/>
    <xf numFmtId="0" fontId="13" fillId="2" borderId="27" xfId="0" applyFont="1" applyFill="1" applyBorder="1"/>
    <xf numFmtId="0" fontId="10" fillId="9" borderId="44" xfId="0" applyFont="1" applyFill="1" applyBorder="1" applyAlignment="1">
      <alignment horizontal="center" vertical="center" wrapText="1"/>
    </xf>
    <xf numFmtId="0" fontId="10" fillId="9" borderId="45"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58"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54" xfId="0" applyFont="1" applyFill="1" applyBorder="1" applyAlignment="1">
      <alignment horizontal="center" vertical="center" wrapText="1"/>
    </xf>
    <xf numFmtId="0" fontId="7" fillId="17" borderId="53"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51" xfId="0" applyFont="1" applyFill="1" applyBorder="1" applyAlignment="1">
      <alignment horizontal="center" vertical="center" wrapText="1"/>
    </xf>
    <xf numFmtId="0" fontId="9" fillId="5" borderId="52"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50" xfId="0" applyFont="1" applyFill="1" applyBorder="1" applyAlignment="1">
      <alignment horizontal="center" vertical="center" wrapText="1"/>
    </xf>
  </cellXfs>
  <cellStyles count="8">
    <cellStyle name="Hipervínculo" xfId="3" builtinId="8"/>
    <cellStyle name="Millares" xfId="1" builtinId="3"/>
    <cellStyle name="Moneda" xfId="7" builtinId="4"/>
    <cellStyle name="Moneda [0] 2" xfId="4" xr:uid="{00000000-0005-0000-0000-000003000000}"/>
    <cellStyle name="Normal" xfId="0" builtinId="0"/>
    <cellStyle name="Normal 2" xfId="5" xr:uid="{00000000-0005-0000-0000-000005000000}"/>
    <cellStyle name="Porcentaje" xfId="2" builtinId="5"/>
    <cellStyle name="Porcentaje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diana.reyes/OneDrive%20-%20dnbc.gov.co/Documentos/Marce/DNB/Contrato/Diciembre/Cuenta%20Diciembre/Obligaci&#243;n%201/DNBC%20-%20PES%202DO%20TRIMESTRE%202023%20-%2003.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Hoja1"/>
      <sheetName val="CADENA DE VALOR DETALLADA 2023"/>
      <sheetName val="Objetivos"/>
      <sheetName val="Valores"/>
      <sheetName val="RESUMEN"/>
      <sheetName val="CONSOLIDADO (2)"/>
    </sheetNames>
    <sheetDataSet>
      <sheetData sheetId="0"/>
      <sheetData sheetId="1"/>
      <sheetData sheetId="2">
        <row r="13">
          <cell r="S13">
            <v>0</v>
          </cell>
          <cell r="T13">
            <v>0</v>
          </cell>
        </row>
      </sheetData>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X85"/>
  <sheetViews>
    <sheetView topLeftCell="W4" zoomScale="70" zoomScaleNormal="70" workbookViewId="0">
      <pane ySplit="11" topLeftCell="A17" activePane="bottomLeft" state="frozen"/>
      <selection activeCell="A4" sqref="A4"/>
      <selection pane="bottomLeft" activeCell="AL20" sqref="AL20"/>
    </sheetView>
  </sheetViews>
  <sheetFormatPr baseColWidth="10" defaultColWidth="11.42578125" defaultRowHeight="15" x14ac:dyDescent="0.25"/>
  <cols>
    <col min="9" max="9" width="0" hidden="1" customWidth="1"/>
    <col min="11" max="12" width="0" hidden="1" customWidth="1"/>
    <col min="30" max="32" width="0" hidden="1" customWidth="1"/>
    <col min="33" max="33" width="38" customWidth="1"/>
    <col min="34" max="34" width="54.7109375" customWidth="1"/>
    <col min="35" max="35" width="29.28515625" customWidth="1"/>
    <col min="36" max="36" width="21.85546875" hidden="1" customWidth="1"/>
    <col min="37" max="37" width="0" hidden="1" customWidth="1"/>
    <col min="38" max="38" width="35" customWidth="1"/>
    <col min="39" max="39" width="27" hidden="1" customWidth="1"/>
    <col min="40" max="40" width="22.5703125" hidden="1" customWidth="1"/>
    <col min="41" max="41" width="25.42578125" hidden="1" customWidth="1"/>
    <col min="42" max="42" width="21.85546875" hidden="1" customWidth="1"/>
    <col min="43" max="43" width="25.7109375" hidden="1" customWidth="1"/>
    <col min="49" max="49" width="42.140625" customWidth="1"/>
    <col min="50" max="50" width="54.28515625" hidden="1" customWidth="1"/>
  </cols>
  <sheetData>
    <row r="1" spans="1:50" hidden="1" x14ac:dyDescent="0.25"/>
    <row r="2" spans="1:50" ht="26.25" hidden="1" x14ac:dyDescent="0.25">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row>
    <row r="3" spans="1:50" ht="93.75" hidden="1" x14ac:dyDescent="0.25">
      <c r="A3" s="46" t="s">
        <v>1</v>
      </c>
      <c r="B3" s="47"/>
      <c r="C3" s="48"/>
      <c r="D3" s="49"/>
      <c r="E3" s="50" t="s">
        <v>2</v>
      </c>
      <c r="F3" s="51"/>
      <c r="G3" s="52"/>
      <c r="H3" s="53"/>
      <c r="I3" s="53" t="s">
        <v>3</v>
      </c>
      <c r="J3" s="53"/>
      <c r="K3" s="53"/>
      <c r="L3" s="53"/>
      <c r="M3" s="53"/>
      <c r="N3" s="54"/>
      <c r="O3" s="54"/>
      <c r="P3" s="54"/>
      <c r="Q3" s="54"/>
      <c r="R3" s="54"/>
      <c r="S3" s="54"/>
      <c r="T3" s="54"/>
      <c r="U3" s="54"/>
      <c r="V3" s="54"/>
    </row>
    <row r="4" spans="1:50" ht="93.75" customHeight="1" thickBot="1" x14ac:dyDescent="0.3">
      <c r="A4" s="381" t="s">
        <v>4</v>
      </c>
      <c r="B4" s="382"/>
      <c r="C4" s="373" t="s">
        <v>5</v>
      </c>
      <c r="D4" s="373"/>
      <c r="E4" s="373"/>
      <c r="F4" s="373"/>
      <c r="G4" s="373"/>
      <c r="H4" s="373"/>
      <c r="I4" s="373"/>
      <c r="J4" s="373"/>
      <c r="K4" s="374"/>
      <c r="L4" s="375" t="s">
        <v>6</v>
      </c>
      <c r="M4" s="376"/>
      <c r="N4" s="376"/>
      <c r="O4" s="376"/>
      <c r="P4" s="376"/>
      <c r="Q4" s="376"/>
      <c r="R4" s="376"/>
      <c r="S4" s="376"/>
      <c r="T4" s="376"/>
      <c r="U4" s="376"/>
      <c r="V4" s="376"/>
      <c r="W4" s="376"/>
      <c r="X4" s="376"/>
      <c r="Y4" s="376"/>
      <c r="Z4" s="377"/>
      <c r="AA4" s="378" t="s">
        <v>7</v>
      </c>
      <c r="AB4" s="379"/>
      <c r="AC4" s="379"/>
      <c r="AD4" s="379"/>
      <c r="AE4" s="379"/>
      <c r="AF4" s="379"/>
      <c r="AG4" s="379"/>
      <c r="AH4" s="379"/>
      <c r="AI4" s="379"/>
      <c r="AJ4" s="379"/>
      <c r="AK4" s="379"/>
      <c r="AL4" s="379"/>
      <c r="AM4" s="379"/>
      <c r="AN4" s="379"/>
      <c r="AO4" s="379"/>
      <c r="AP4" s="379"/>
      <c r="AQ4" s="379"/>
      <c r="AR4" s="379"/>
      <c r="AS4" s="379"/>
      <c r="AT4" s="379"/>
      <c r="AU4" s="379"/>
      <c r="AV4" s="380"/>
      <c r="AW4" s="370" t="s">
        <v>8</v>
      </c>
      <c r="AX4" s="367" t="s">
        <v>9</v>
      </c>
    </row>
    <row r="5" spans="1:50" ht="59.25" customHeight="1" thickBot="1" x14ac:dyDescent="0.3">
      <c r="A5" s="392" t="s">
        <v>10</v>
      </c>
      <c r="B5" s="392" t="s">
        <v>11</v>
      </c>
      <c r="C5" s="383" t="s">
        <v>12</v>
      </c>
      <c r="D5" s="383" t="s">
        <v>13</v>
      </c>
      <c r="E5" s="383" t="s">
        <v>14</v>
      </c>
      <c r="F5" s="383" t="s">
        <v>15</v>
      </c>
      <c r="G5" s="383" t="s">
        <v>16</v>
      </c>
      <c r="H5" s="383" t="s">
        <v>17</v>
      </c>
      <c r="I5" s="394" t="s">
        <v>18</v>
      </c>
      <c r="J5" s="394" t="s">
        <v>19</v>
      </c>
      <c r="K5" s="394" t="s">
        <v>20</v>
      </c>
      <c r="L5" s="396" t="s">
        <v>21</v>
      </c>
      <c r="M5" s="396" t="s">
        <v>22</v>
      </c>
      <c r="N5" s="398" t="s">
        <v>23</v>
      </c>
      <c r="O5" s="398" t="s">
        <v>24</v>
      </c>
      <c r="P5" s="398" t="s">
        <v>25</v>
      </c>
      <c r="Q5" s="398" t="s">
        <v>26</v>
      </c>
      <c r="R5" s="398" t="s">
        <v>27</v>
      </c>
      <c r="S5" s="398" t="s">
        <v>28</v>
      </c>
      <c r="T5" s="400" t="s">
        <v>29</v>
      </c>
      <c r="U5" s="400" t="s">
        <v>30</v>
      </c>
      <c r="V5" s="386" t="s">
        <v>31</v>
      </c>
      <c r="W5" s="387"/>
      <c r="X5" s="387"/>
      <c r="Y5" s="387"/>
      <c r="Z5" s="388"/>
      <c r="AA5" s="358" t="s">
        <v>32</v>
      </c>
      <c r="AB5" s="359"/>
      <c r="AC5" s="359"/>
      <c r="AD5" s="359"/>
      <c r="AE5" s="359"/>
      <c r="AF5" s="360"/>
      <c r="AG5" s="389" t="s">
        <v>33</v>
      </c>
      <c r="AH5" s="390"/>
      <c r="AI5" s="390"/>
      <c r="AJ5" s="390"/>
      <c r="AK5" s="390"/>
      <c r="AL5" s="391"/>
      <c r="AM5" s="361" t="s">
        <v>34</v>
      </c>
      <c r="AN5" s="361" t="s">
        <v>35</v>
      </c>
      <c r="AO5" s="361" t="s">
        <v>36</v>
      </c>
      <c r="AP5" s="361" t="s">
        <v>37</v>
      </c>
      <c r="AQ5" s="363" t="s">
        <v>38</v>
      </c>
      <c r="AR5" s="385" t="s">
        <v>39</v>
      </c>
      <c r="AS5" s="385"/>
      <c r="AT5" s="385"/>
      <c r="AU5" s="385"/>
      <c r="AV5" s="365" t="s">
        <v>40</v>
      </c>
      <c r="AW5" s="371"/>
      <c r="AX5" s="368"/>
    </row>
    <row r="6" spans="1:50" ht="33.75" customHeight="1" thickBot="1" x14ac:dyDescent="0.3">
      <c r="A6" s="393"/>
      <c r="B6" s="393"/>
      <c r="C6" s="384"/>
      <c r="D6" s="384"/>
      <c r="E6" s="384"/>
      <c r="F6" s="384"/>
      <c r="G6" s="384"/>
      <c r="H6" s="384"/>
      <c r="I6" s="395"/>
      <c r="J6" s="395"/>
      <c r="K6" s="395"/>
      <c r="L6" s="397"/>
      <c r="M6" s="397"/>
      <c r="N6" s="399"/>
      <c r="O6" s="399"/>
      <c r="P6" s="399"/>
      <c r="Q6" s="399"/>
      <c r="R6" s="399"/>
      <c r="S6" s="399"/>
      <c r="T6" s="401"/>
      <c r="U6" s="401"/>
      <c r="V6" s="319">
        <v>2023</v>
      </c>
      <c r="W6" s="319">
        <v>2024</v>
      </c>
      <c r="X6" s="319">
        <v>2025</v>
      </c>
      <c r="Y6" s="319">
        <v>2026</v>
      </c>
      <c r="Z6" s="320" t="s">
        <v>41</v>
      </c>
      <c r="AA6" s="301" t="s">
        <v>42</v>
      </c>
      <c r="AB6" s="302" t="s">
        <v>43</v>
      </c>
      <c r="AC6" s="332" t="s">
        <v>44</v>
      </c>
      <c r="AD6" s="332" t="s">
        <v>45</v>
      </c>
      <c r="AE6" s="302" t="s">
        <v>46</v>
      </c>
      <c r="AF6" s="302" t="s">
        <v>47</v>
      </c>
      <c r="AG6" s="303" t="s">
        <v>48</v>
      </c>
      <c r="AH6" s="303" t="s">
        <v>49</v>
      </c>
      <c r="AI6" s="333" t="s">
        <v>50</v>
      </c>
      <c r="AJ6" s="333" t="s">
        <v>51</v>
      </c>
      <c r="AK6" s="303" t="s">
        <v>52</v>
      </c>
      <c r="AL6" s="334" t="s">
        <v>53</v>
      </c>
      <c r="AM6" s="362"/>
      <c r="AN6" s="362"/>
      <c r="AO6" s="362"/>
      <c r="AP6" s="362"/>
      <c r="AQ6" s="364"/>
      <c r="AR6" s="304" t="s">
        <v>54</v>
      </c>
      <c r="AS6" s="305" t="s">
        <v>55</v>
      </c>
      <c r="AT6" s="306" t="s">
        <v>56</v>
      </c>
      <c r="AU6" s="307" t="s">
        <v>57</v>
      </c>
      <c r="AV6" s="366"/>
      <c r="AW6" s="372"/>
      <c r="AX6" s="369"/>
    </row>
    <row r="7" spans="1:50" ht="409.6" hidden="1" thickBot="1" x14ac:dyDescent="0.3">
      <c r="A7" s="308" t="s">
        <v>58</v>
      </c>
      <c r="B7" s="309" t="s">
        <v>59</v>
      </c>
      <c r="C7" s="310"/>
      <c r="D7" s="311" t="s">
        <v>60</v>
      </c>
      <c r="E7" s="312" t="s">
        <v>61</v>
      </c>
      <c r="F7" s="312" t="s">
        <v>62</v>
      </c>
      <c r="G7" s="312" t="s">
        <v>63</v>
      </c>
      <c r="H7" s="312" t="s">
        <v>64</v>
      </c>
      <c r="I7" s="310"/>
      <c r="J7" s="310"/>
      <c r="K7" s="313"/>
      <c r="L7" s="314">
        <v>1</v>
      </c>
      <c r="M7" s="315" t="s">
        <v>65</v>
      </c>
      <c r="N7" s="310" t="s">
        <v>66</v>
      </c>
      <c r="O7" s="309" t="s">
        <v>67</v>
      </c>
      <c r="P7" s="310" t="s">
        <v>68</v>
      </c>
      <c r="Q7" s="310" t="s">
        <v>69</v>
      </c>
      <c r="R7" s="74">
        <v>0</v>
      </c>
      <c r="S7" s="316" t="s">
        <v>70</v>
      </c>
      <c r="T7" s="317">
        <v>44927</v>
      </c>
      <c r="U7" s="317">
        <v>46387</v>
      </c>
      <c r="V7" s="74">
        <v>0.2</v>
      </c>
      <c r="W7" s="74">
        <v>0.45</v>
      </c>
      <c r="X7" s="74">
        <v>0.75</v>
      </c>
      <c r="Y7" s="74">
        <v>1</v>
      </c>
      <c r="Z7" s="318">
        <f t="shared" ref="Z7" si="0">Y7</f>
        <v>1</v>
      </c>
      <c r="AA7" s="290">
        <v>0</v>
      </c>
      <c r="AB7" s="291"/>
      <c r="AC7" s="291"/>
      <c r="AD7" s="291"/>
      <c r="AE7" s="291"/>
      <c r="AF7" s="291"/>
      <c r="AG7" s="292" t="s">
        <v>71</v>
      </c>
      <c r="AH7" s="292"/>
      <c r="AI7" s="293"/>
      <c r="AJ7" s="293"/>
      <c r="AK7" s="294"/>
      <c r="AL7" s="292"/>
      <c r="AM7" s="295"/>
      <c r="AN7" s="295"/>
      <c r="AO7" s="295"/>
      <c r="AP7" s="296" t="e">
        <f>AN7/AM7</f>
        <v>#DIV/0!</v>
      </c>
      <c r="AQ7" s="297" t="e">
        <f>AO7/AM7</f>
        <v>#DIV/0!</v>
      </c>
      <c r="AR7" s="298"/>
      <c r="AS7" s="289"/>
      <c r="AT7" s="289"/>
      <c r="AU7" s="289"/>
      <c r="AV7" s="289"/>
      <c r="AW7" s="299"/>
      <c r="AX7" s="300" t="s">
        <v>0</v>
      </c>
    </row>
    <row r="8" spans="1:50" ht="192" hidden="1" thickBot="1" x14ac:dyDescent="0.3">
      <c r="A8" s="59" t="s">
        <v>72</v>
      </c>
      <c r="B8" s="60" t="s">
        <v>73</v>
      </c>
      <c r="C8" s="60" t="s">
        <v>74</v>
      </c>
      <c r="D8" s="60" t="s">
        <v>75</v>
      </c>
      <c r="E8" s="60" t="s">
        <v>76</v>
      </c>
      <c r="F8" s="60" t="s">
        <v>77</v>
      </c>
      <c r="G8" s="60" t="s">
        <v>63</v>
      </c>
      <c r="H8" s="60" t="s">
        <v>63</v>
      </c>
      <c r="I8" s="60"/>
      <c r="J8" s="60"/>
      <c r="K8" s="61"/>
      <c r="L8" s="60">
        <v>1</v>
      </c>
      <c r="M8" s="62" t="s">
        <v>78</v>
      </c>
      <c r="N8" s="60" t="s">
        <v>79</v>
      </c>
      <c r="O8" s="63" t="s">
        <v>80</v>
      </c>
      <c r="P8" s="60" t="s">
        <v>81</v>
      </c>
      <c r="Q8" s="60" t="s">
        <v>82</v>
      </c>
      <c r="R8" s="60">
        <v>12</v>
      </c>
      <c r="S8" s="60" t="s">
        <v>83</v>
      </c>
      <c r="T8" s="64">
        <v>44927</v>
      </c>
      <c r="U8" s="64">
        <v>46387</v>
      </c>
      <c r="V8" s="60">
        <v>12</v>
      </c>
      <c r="W8" s="60">
        <v>12</v>
      </c>
      <c r="X8" s="60">
        <v>12</v>
      </c>
      <c r="Y8" s="60">
        <v>12</v>
      </c>
      <c r="Z8" s="198">
        <f>12*4</f>
        <v>48</v>
      </c>
      <c r="AA8" s="248">
        <v>3</v>
      </c>
      <c r="AB8" s="19"/>
      <c r="AC8" s="19"/>
      <c r="AD8" s="19"/>
      <c r="AE8" s="19"/>
      <c r="AF8" s="19"/>
      <c r="AG8" s="249" t="s">
        <v>84</v>
      </c>
      <c r="AH8" s="249"/>
      <c r="AI8" s="250"/>
      <c r="AJ8" s="250"/>
      <c r="AK8" s="250"/>
      <c r="AL8" s="249"/>
      <c r="AM8" s="20">
        <v>0</v>
      </c>
      <c r="AN8" s="20"/>
      <c r="AO8" s="20"/>
      <c r="AP8" s="65" t="e">
        <f t="shared" ref="AP8:AP28" si="1">AN8/AM8</f>
        <v>#DIV/0!</v>
      </c>
      <c r="AQ8" s="236" t="e">
        <f t="shared" ref="AQ8:AQ28" si="2">AO8/AM8</f>
        <v>#DIV/0!</v>
      </c>
      <c r="AR8" s="228"/>
      <c r="AS8" s="66"/>
      <c r="AT8" s="66"/>
      <c r="AU8" s="66"/>
      <c r="AV8" s="66"/>
      <c r="AW8" s="284"/>
      <c r="AX8" s="67"/>
    </row>
    <row r="9" spans="1:50" ht="180.75" hidden="1" thickBot="1" x14ac:dyDescent="0.3">
      <c r="A9" s="68" t="s">
        <v>72</v>
      </c>
      <c r="B9" s="69" t="s">
        <v>73</v>
      </c>
      <c r="C9" s="69" t="s">
        <v>85</v>
      </c>
      <c r="D9" s="69" t="s">
        <v>75</v>
      </c>
      <c r="E9" s="69" t="s">
        <v>86</v>
      </c>
      <c r="F9" s="69" t="s">
        <v>77</v>
      </c>
      <c r="G9" s="69" t="s">
        <v>63</v>
      </c>
      <c r="H9" s="69" t="s">
        <v>63</v>
      </c>
      <c r="I9" s="69"/>
      <c r="J9" s="69"/>
      <c r="K9" s="70"/>
      <c r="L9" s="69">
        <v>2</v>
      </c>
      <c r="M9" s="71" t="s">
        <v>87</v>
      </c>
      <c r="N9" s="69" t="s">
        <v>88</v>
      </c>
      <c r="O9" s="72" t="s">
        <v>89</v>
      </c>
      <c r="P9" s="69" t="s">
        <v>90</v>
      </c>
      <c r="Q9" s="69" t="s">
        <v>91</v>
      </c>
      <c r="R9" s="69" t="s">
        <v>92</v>
      </c>
      <c r="S9" s="69" t="s">
        <v>70</v>
      </c>
      <c r="T9" s="73">
        <v>44927</v>
      </c>
      <c r="U9" s="73">
        <v>46387</v>
      </c>
      <c r="V9" s="70">
        <v>1</v>
      </c>
      <c r="W9" s="70">
        <v>1</v>
      </c>
      <c r="X9" s="70">
        <v>1</v>
      </c>
      <c r="Y9" s="70">
        <v>1</v>
      </c>
      <c r="Z9" s="199">
        <v>1</v>
      </c>
      <c r="AA9" s="251">
        <v>1</v>
      </c>
      <c r="AB9" s="21"/>
      <c r="AC9" s="21"/>
      <c r="AD9" s="21"/>
      <c r="AE9" s="21"/>
      <c r="AF9" s="21"/>
      <c r="AG9" s="252" t="s">
        <v>93</v>
      </c>
      <c r="AH9" s="252"/>
      <c r="AI9" s="253"/>
      <c r="AJ9" s="253"/>
      <c r="AK9" s="253"/>
      <c r="AL9" s="252"/>
      <c r="AM9" s="22">
        <v>825000000</v>
      </c>
      <c r="AN9" s="22"/>
      <c r="AO9" s="22"/>
      <c r="AP9" s="74">
        <f t="shared" si="1"/>
        <v>0</v>
      </c>
      <c r="AQ9" s="237">
        <f t="shared" si="2"/>
        <v>0</v>
      </c>
      <c r="AR9" s="229"/>
      <c r="AS9" s="75"/>
      <c r="AT9" s="75"/>
      <c r="AU9" s="75"/>
      <c r="AV9" s="75"/>
      <c r="AW9" s="285"/>
      <c r="AX9" s="76"/>
    </row>
    <row r="10" spans="1:50" ht="147" hidden="1" thickBot="1" x14ac:dyDescent="0.3">
      <c r="A10" s="59" t="s">
        <v>94</v>
      </c>
      <c r="B10" s="60" t="s">
        <v>95</v>
      </c>
      <c r="C10" s="77" t="s">
        <v>96</v>
      </c>
      <c r="D10" s="60" t="s">
        <v>0</v>
      </c>
      <c r="E10" s="60" t="s">
        <v>0</v>
      </c>
      <c r="F10" s="60" t="s">
        <v>63</v>
      </c>
      <c r="G10" s="60" t="s">
        <v>63</v>
      </c>
      <c r="H10" s="60" t="s">
        <v>97</v>
      </c>
      <c r="I10" s="77"/>
      <c r="J10" s="77"/>
      <c r="K10" s="78"/>
      <c r="L10" s="79">
        <v>1</v>
      </c>
      <c r="M10" s="80" t="s">
        <v>98</v>
      </c>
      <c r="N10" s="60" t="s">
        <v>99</v>
      </c>
      <c r="O10" s="60" t="s">
        <v>100</v>
      </c>
      <c r="P10" s="60" t="s">
        <v>101</v>
      </c>
      <c r="Q10" s="60" t="s">
        <v>69</v>
      </c>
      <c r="R10" s="60">
        <v>8750</v>
      </c>
      <c r="S10" s="60" t="s">
        <v>102</v>
      </c>
      <c r="T10" s="64">
        <v>44927</v>
      </c>
      <c r="U10" s="64">
        <v>46387</v>
      </c>
      <c r="V10" s="81">
        <v>10000</v>
      </c>
      <c r="W10" s="81">
        <v>10000</v>
      </c>
      <c r="X10" s="81">
        <v>10000</v>
      </c>
      <c r="Y10" s="81">
        <v>10000</v>
      </c>
      <c r="Z10" s="200">
        <v>40000</v>
      </c>
      <c r="AA10" s="248">
        <v>1669</v>
      </c>
      <c r="AB10" s="19"/>
      <c r="AC10" s="19"/>
      <c r="AD10" s="19"/>
      <c r="AE10" s="19"/>
      <c r="AF10" s="19"/>
      <c r="AG10" s="14" t="s">
        <v>103</v>
      </c>
      <c r="AH10" s="14"/>
      <c r="AI10" s="250"/>
      <c r="AJ10" s="250"/>
      <c r="AK10" s="250"/>
      <c r="AL10" s="14"/>
      <c r="AM10" s="20">
        <v>14649750</v>
      </c>
      <c r="AN10" s="20"/>
      <c r="AO10" s="20"/>
      <c r="AP10" s="65">
        <f t="shared" si="1"/>
        <v>0</v>
      </c>
      <c r="AQ10" s="236">
        <f t="shared" si="2"/>
        <v>0</v>
      </c>
      <c r="AR10" s="228"/>
      <c r="AS10" s="66"/>
      <c r="AT10" s="66"/>
      <c r="AU10" s="66"/>
      <c r="AV10" s="66"/>
      <c r="AW10" s="14"/>
      <c r="AX10" s="67"/>
    </row>
    <row r="11" spans="1:50" ht="113.25" hidden="1" thickBot="1" x14ac:dyDescent="0.3">
      <c r="A11" s="82" t="s">
        <v>94</v>
      </c>
      <c r="B11" s="83" t="s">
        <v>95</v>
      </c>
      <c r="C11" s="84" t="s">
        <v>96</v>
      </c>
      <c r="D11" s="83" t="s">
        <v>0</v>
      </c>
      <c r="E11" s="83" t="s">
        <v>0</v>
      </c>
      <c r="F11" s="83" t="s">
        <v>63</v>
      </c>
      <c r="G11" s="83" t="s">
        <v>63</v>
      </c>
      <c r="H11" s="83" t="s">
        <v>97</v>
      </c>
      <c r="I11" s="84"/>
      <c r="J11" s="84"/>
      <c r="K11" s="85"/>
      <c r="L11" s="86">
        <v>2</v>
      </c>
      <c r="M11" s="87" t="s">
        <v>104</v>
      </c>
      <c r="N11" s="83" t="s">
        <v>105</v>
      </c>
      <c r="O11" s="83" t="s">
        <v>106</v>
      </c>
      <c r="P11" s="83" t="s">
        <v>101</v>
      </c>
      <c r="Q11" s="83" t="s">
        <v>69</v>
      </c>
      <c r="R11" s="83">
        <v>60000</v>
      </c>
      <c r="S11" s="83" t="s">
        <v>102</v>
      </c>
      <c r="T11" s="88">
        <v>44927</v>
      </c>
      <c r="U11" s="88">
        <v>46387</v>
      </c>
      <c r="V11" s="89">
        <v>75000</v>
      </c>
      <c r="W11" s="89">
        <v>75000</v>
      </c>
      <c r="X11" s="89">
        <v>75000</v>
      </c>
      <c r="Y11" s="89">
        <v>75000</v>
      </c>
      <c r="Z11" s="201">
        <v>300000</v>
      </c>
      <c r="AA11" s="254">
        <v>20994</v>
      </c>
      <c r="AB11" s="5"/>
      <c r="AC11" s="5"/>
      <c r="AD11" s="5"/>
      <c r="AE11" s="5"/>
      <c r="AF11" s="5"/>
      <c r="AG11" s="13" t="s">
        <v>107</v>
      </c>
      <c r="AH11" s="13"/>
      <c r="AI11" s="255"/>
      <c r="AJ11" s="255"/>
      <c r="AK11" s="255"/>
      <c r="AL11" s="13"/>
      <c r="AM11" s="7">
        <v>0</v>
      </c>
      <c r="AN11" s="7"/>
      <c r="AO11" s="7"/>
      <c r="AP11" s="90" t="e">
        <f t="shared" si="1"/>
        <v>#DIV/0!</v>
      </c>
      <c r="AQ11" s="238" t="e">
        <f t="shared" si="2"/>
        <v>#DIV/0!</v>
      </c>
      <c r="AR11" s="230"/>
      <c r="AS11" s="91"/>
      <c r="AT11" s="91"/>
      <c r="AU11" s="91"/>
      <c r="AV11" s="91"/>
      <c r="AW11" s="13"/>
      <c r="AX11" s="92"/>
    </row>
    <row r="12" spans="1:50" ht="135.75" hidden="1" thickBot="1" x14ac:dyDescent="0.3">
      <c r="A12" s="82" t="s">
        <v>94</v>
      </c>
      <c r="B12" s="83" t="s">
        <v>95</v>
      </c>
      <c r="C12" s="84" t="s">
        <v>96</v>
      </c>
      <c r="D12" s="83" t="s">
        <v>0</v>
      </c>
      <c r="E12" s="83" t="s">
        <v>0</v>
      </c>
      <c r="F12" s="83" t="s">
        <v>63</v>
      </c>
      <c r="G12" s="83" t="s">
        <v>63</v>
      </c>
      <c r="H12" s="83" t="s">
        <v>97</v>
      </c>
      <c r="I12" s="84"/>
      <c r="J12" s="84"/>
      <c r="K12" s="85"/>
      <c r="L12" s="86">
        <v>3</v>
      </c>
      <c r="M12" s="93" t="s">
        <v>108</v>
      </c>
      <c r="N12" s="83" t="s">
        <v>109</v>
      </c>
      <c r="O12" s="83" t="s">
        <v>110</v>
      </c>
      <c r="P12" s="83" t="s">
        <v>101</v>
      </c>
      <c r="Q12" s="83" t="s">
        <v>69</v>
      </c>
      <c r="R12" s="83" t="s">
        <v>63</v>
      </c>
      <c r="S12" s="83" t="s">
        <v>102</v>
      </c>
      <c r="T12" s="88">
        <v>44927</v>
      </c>
      <c r="U12" s="88">
        <v>46387</v>
      </c>
      <c r="V12" s="89">
        <v>500</v>
      </c>
      <c r="W12" s="89">
        <v>500</v>
      </c>
      <c r="X12" s="89">
        <v>500</v>
      </c>
      <c r="Y12" s="89">
        <v>500</v>
      </c>
      <c r="Z12" s="201">
        <v>2000</v>
      </c>
      <c r="AA12" s="254">
        <v>225</v>
      </c>
      <c r="AB12" s="5"/>
      <c r="AC12" s="5"/>
      <c r="AD12" s="5"/>
      <c r="AE12" s="5"/>
      <c r="AF12" s="5"/>
      <c r="AG12" s="13" t="s">
        <v>111</v>
      </c>
      <c r="AH12" s="13"/>
      <c r="AI12" s="255"/>
      <c r="AJ12" s="255"/>
      <c r="AK12" s="255"/>
      <c r="AL12" s="13"/>
      <c r="AM12" s="7">
        <v>0</v>
      </c>
      <c r="AN12" s="7"/>
      <c r="AO12" s="7"/>
      <c r="AP12" s="90" t="e">
        <f t="shared" si="1"/>
        <v>#DIV/0!</v>
      </c>
      <c r="AQ12" s="238" t="e">
        <f t="shared" si="2"/>
        <v>#DIV/0!</v>
      </c>
      <c r="AR12" s="230"/>
      <c r="AS12" s="91"/>
      <c r="AT12" s="91"/>
      <c r="AU12" s="91"/>
      <c r="AV12" s="91"/>
      <c r="AW12" s="13"/>
      <c r="AX12" s="92"/>
    </row>
    <row r="13" spans="1:50" ht="124.5" hidden="1" thickBot="1" x14ac:dyDescent="0.3">
      <c r="A13" s="82" t="s">
        <v>94</v>
      </c>
      <c r="B13" s="83" t="s">
        <v>95</v>
      </c>
      <c r="C13" s="84" t="s">
        <v>96</v>
      </c>
      <c r="D13" s="83" t="s">
        <v>0</v>
      </c>
      <c r="E13" s="83" t="s">
        <v>0</v>
      </c>
      <c r="F13" s="83" t="s">
        <v>63</v>
      </c>
      <c r="G13" s="83" t="s">
        <v>63</v>
      </c>
      <c r="H13" s="83" t="s">
        <v>112</v>
      </c>
      <c r="I13" s="84"/>
      <c r="J13" s="84"/>
      <c r="K13" s="85"/>
      <c r="L13" s="86">
        <v>4</v>
      </c>
      <c r="M13" s="93" t="s">
        <v>108</v>
      </c>
      <c r="N13" s="83" t="s">
        <v>113</v>
      </c>
      <c r="O13" s="83" t="s">
        <v>114</v>
      </c>
      <c r="P13" s="83" t="s">
        <v>101</v>
      </c>
      <c r="Q13" s="83" t="s">
        <v>69</v>
      </c>
      <c r="R13" s="83" t="s">
        <v>63</v>
      </c>
      <c r="S13" s="83" t="s">
        <v>102</v>
      </c>
      <c r="T13" s="88">
        <v>44927</v>
      </c>
      <c r="U13" s="88">
        <v>46387</v>
      </c>
      <c r="V13" s="89">
        <v>10</v>
      </c>
      <c r="W13" s="89">
        <v>10</v>
      </c>
      <c r="X13" s="89">
        <v>10</v>
      </c>
      <c r="Y13" s="89">
        <v>10</v>
      </c>
      <c r="Z13" s="201">
        <v>40</v>
      </c>
      <c r="AA13" s="254">
        <v>2</v>
      </c>
      <c r="AB13" s="5"/>
      <c r="AC13" s="5"/>
      <c r="AD13" s="5"/>
      <c r="AE13" s="5"/>
      <c r="AF13" s="5"/>
      <c r="AG13" s="13" t="s">
        <v>115</v>
      </c>
      <c r="AH13" s="13"/>
      <c r="AI13" s="255"/>
      <c r="AJ13" s="255"/>
      <c r="AK13" s="255"/>
      <c r="AL13" s="13"/>
      <c r="AM13" s="7">
        <v>0</v>
      </c>
      <c r="AN13" s="7"/>
      <c r="AO13" s="7"/>
      <c r="AP13" s="90" t="e">
        <f t="shared" si="1"/>
        <v>#DIV/0!</v>
      </c>
      <c r="AQ13" s="238" t="e">
        <f t="shared" si="2"/>
        <v>#DIV/0!</v>
      </c>
      <c r="AR13" s="230"/>
      <c r="AS13" s="91"/>
      <c r="AT13" s="91"/>
      <c r="AU13" s="91"/>
      <c r="AV13" s="91"/>
      <c r="AW13" s="13"/>
      <c r="AX13" s="92"/>
    </row>
    <row r="14" spans="1:50" ht="315.75" hidden="1" thickBot="1" x14ac:dyDescent="0.3">
      <c r="A14" s="68" t="s">
        <v>94</v>
      </c>
      <c r="B14" s="69" t="s">
        <v>95</v>
      </c>
      <c r="C14" s="94" t="s">
        <v>96</v>
      </c>
      <c r="D14" s="69" t="s">
        <v>0</v>
      </c>
      <c r="E14" s="69" t="s">
        <v>0</v>
      </c>
      <c r="F14" s="69" t="s">
        <v>63</v>
      </c>
      <c r="G14" s="69" t="s">
        <v>63</v>
      </c>
      <c r="H14" s="69" t="s">
        <v>63</v>
      </c>
      <c r="I14" s="94"/>
      <c r="J14" s="94"/>
      <c r="K14" s="95"/>
      <c r="L14" s="96">
        <v>5</v>
      </c>
      <c r="M14" s="97" t="s">
        <v>116</v>
      </c>
      <c r="N14" s="69" t="s">
        <v>117</v>
      </c>
      <c r="O14" s="69" t="s">
        <v>118</v>
      </c>
      <c r="P14" s="69" t="s">
        <v>101</v>
      </c>
      <c r="Q14" s="69" t="s">
        <v>69</v>
      </c>
      <c r="R14" s="69" t="s">
        <v>63</v>
      </c>
      <c r="S14" s="97" t="s">
        <v>119</v>
      </c>
      <c r="T14" s="73">
        <v>44927</v>
      </c>
      <c r="U14" s="73">
        <v>46387</v>
      </c>
      <c r="V14" s="70">
        <v>0.3</v>
      </c>
      <c r="W14" s="70">
        <v>0.2</v>
      </c>
      <c r="X14" s="70">
        <v>0.2</v>
      </c>
      <c r="Y14" s="70">
        <v>0.3</v>
      </c>
      <c r="Z14" s="199">
        <v>1</v>
      </c>
      <c r="AA14" s="251" t="s">
        <v>120</v>
      </c>
      <c r="AB14" s="21"/>
      <c r="AC14" s="21"/>
      <c r="AD14" s="21"/>
      <c r="AE14" s="21"/>
      <c r="AF14" s="21"/>
      <c r="AG14" s="23" t="s">
        <v>121</v>
      </c>
      <c r="AH14" s="23"/>
      <c r="AI14" s="253"/>
      <c r="AJ14" s="253"/>
      <c r="AK14" s="253"/>
      <c r="AL14" s="23"/>
      <c r="AM14" s="22">
        <v>0</v>
      </c>
      <c r="AN14" s="22"/>
      <c r="AO14" s="22"/>
      <c r="AP14" s="74" t="e">
        <f t="shared" si="1"/>
        <v>#DIV/0!</v>
      </c>
      <c r="AQ14" s="237" t="e">
        <f t="shared" si="2"/>
        <v>#DIV/0!</v>
      </c>
      <c r="AR14" s="229"/>
      <c r="AS14" s="75"/>
      <c r="AT14" s="75"/>
      <c r="AU14" s="75"/>
      <c r="AV14" s="75"/>
      <c r="AW14" s="23"/>
      <c r="AX14" s="76"/>
    </row>
    <row r="15" spans="1:50" ht="79.900000000000006" customHeight="1" x14ac:dyDescent="0.25">
      <c r="A15" s="59" t="s">
        <v>122</v>
      </c>
      <c r="B15" s="77" t="s">
        <v>123</v>
      </c>
      <c r="C15" s="77" t="s">
        <v>124</v>
      </c>
      <c r="D15" s="77" t="s">
        <v>125</v>
      </c>
      <c r="E15" s="77" t="s">
        <v>126</v>
      </c>
      <c r="F15" s="60" t="s">
        <v>127</v>
      </c>
      <c r="G15" s="60" t="s">
        <v>128</v>
      </c>
      <c r="H15" s="60" t="s">
        <v>129</v>
      </c>
      <c r="I15" s="60"/>
      <c r="J15" s="60" t="s">
        <v>130</v>
      </c>
      <c r="K15" s="61"/>
      <c r="L15" s="81">
        <v>1</v>
      </c>
      <c r="M15" s="98" t="s">
        <v>131</v>
      </c>
      <c r="N15" s="60" t="s">
        <v>132</v>
      </c>
      <c r="O15" s="60" t="s">
        <v>133</v>
      </c>
      <c r="P15" s="60" t="s">
        <v>101</v>
      </c>
      <c r="Q15" s="60" t="s">
        <v>69</v>
      </c>
      <c r="R15" s="321">
        <v>520</v>
      </c>
      <c r="S15" s="60" t="s">
        <v>102</v>
      </c>
      <c r="T15" s="64">
        <v>44927</v>
      </c>
      <c r="U15" s="64">
        <v>46387</v>
      </c>
      <c r="V15" s="81">
        <v>130</v>
      </c>
      <c r="W15" s="81">
        <v>130</v>
      </c>
      <c r="X15" s="81">
        <v>130</v>
      </c>
      <c r="Y15" s="81">
        <v>130</v>
      </c>
      <c r="Z15" s="81">
        <f>SUM(V15:Y15)</f>
        <v>520</v>
      </c>
      <c r="AA15" s="19">
        <v>0</v>
      </c>
      <c r="AB15" s="19">
        <v>60</v>
      </c>
      <c r="AC15" s="19">
        <v>60</v>
      </c>
      <c r="AD15" s="19"/>
      <c r="AE15" s="19"/>
      <c r="AF15" s="19">
        <f>+SUM(AA15:AB15)</f>
        <v>60</v>
      </c>
      <c r="AG15" s="14" t="s">
        <v>134</v>
      </c>
      <c r="AH15" s="14" t="s">
        <v>135</v>
      </c>
      <c r="AI15" s="14" t="s">
        <v>136</v>
      </c>
      <c r="AJ15" s="250"/>
      <c r="AK15" s="250"/>
      <c r="AL15" s="14"/>
      <c r="AM15" s="288">
        <v>62639141946</v>
      </c>
      <c r="AN15" s="20">
        <v>32157629066</v>
      </c>
      <c r="AO15" s="20">
        <v>6128540605.9499998</v>
      </c>
      <c r="AP15" s="65">
        <f t="shared" si="1"/>
        <v>0.51337914388614192</v>
      </c>
      <c r="AQ15" s="236">
        <f>AO15/AM15</f>
        <v>9.7838833923256749E-2</v>
      </c>
      <c r="AR15" s="228"/>
      <c r="AS15" s="66"/>
      <c r="AT15" s="66"/>
      <c r="AU15" s="66"/>
      <c r="AV15" s="66"/>
      <c r="AW15" s="327"/>
      <c r="AX15" s="328"/>
    </row>
    <row r="16" spans="1:50" ht="60" hidden="1" customHeight="1" x14ac:dyDescent="0.25">
      <c r="A16" s="82" t="s">
        <v>122</v>
      </c>
      <c r="B16" s="84" t="s">
        <v>123</v>
      </c>
      <c r="C16" s="84" t="s">
        <v>124</v>
      </c>
      <c r="D16" s="84" t="s">
        <v>125</v>
      </c>
      <c r="E16" s="84" t="s">
        <v>126</v>
      </c>
      <c r="F16" s="83" t="s">
        <v>127</v>
      </c>
      <c r="G16" s="83" t="s">
        <v>128</v>
      </c>
      <c r="H16" s="83" t="s">
        <v>129</v>
      </c>
      <c r="I16" s="83"/>
      <c r="J16" s="83" t="s">
        <v>130</v>
      </c>
      <c r="K16" s="99"/>
      <c r="L16" s="89">
        <v>2</v>
      </c>
      <c r="M16" s="100" t="s">
        <v>137</v>
      </c>
      <c r="N16" s="83" t="s">
        <v>138</v>
      </c>
      <c r="O16" s="83" t="s">
        <v>139</v>
      </c>
      <c r="P16" s="83" t="s">
        <v>101</v>
      </c>
      <c r="Q16" s="83" t="s">
        <v>69</v>
      </c>
      <c r="R16" s="83">
        <v>305</v>
      </c>
      <c r="S16" s="83" t="s">
        <v>102</v>
      </c>
      <c r="T16" s="88">
        <v>44927</v>
      </c>
      <c r="U16" s="88">
        <v>46387</v>
      </c>
      <c r="V16" s="89" t="s">
        <v>120</v>
      </c>
      <c r="W16" s="89">
        <v>400</v>
      </c>
      <c r="X16" s="89">
        <v>400</v>
      </c>
      <c r="Y16" s="89">
        <v>400</v>
      </c>
      <c r="Z16" s="89">
        <f>SUM(V16:Y16)</f>
        <v>1200</v>
      </c>
      <c r="AA16" s="5" t="s">
        <v>63</v>
      </c>
      <c r="AB16" s="5" t="s">
        <v>63</v>
      </c>
      <c r="AC16" s="5"/>
      <c r="AD16" s="5"/>
      <c r="AE16" s="5"/>
      <c r="AF16" s="5" t="str">
        <f>+AB16</f>
        <v>N/A</v>
      </c>
      <c r="AG16" s="13" t="s">
        <v>140</v>
      </c>
      <c r="AH16" s="13" t="s">
        <v>141</v>
      </c>
      <c r="AI16" s="255"/>
      <c r="AJ16" s="255"/>
      <c r="AK16" s="255"/>
      <c r="AL16" s="13" t="s">
        <v>142</v>
      </c>
      <c r="AM16" s="7">
        <v>5789000000</v>
      </c>
      <c r="AN16" s="7">
        <v>132649020</v>
      </c>
      <c r="AO16" s="7">
        <v>57700000</v>
      </c>
      <c r="AP16" s="152">
        <f t="shared" si="1"/>
        <v>2.291397823458283E-2</v>
      </c>
      <c r="AQ16" s="241">
        <f t="shared" ref="AQ16:AQ20" si="3">AO16/AM16</f>
        <v>9.9671791328381412E-3</v>
      </c>
      <c r="AR16" s="230"/>
      <c r="AS16" s="91"/>
      <c r="AT16" s="91"/>
      <c r="AU16" s="91"/>
      <c r="AV16" s="91"/>
      <c r="AW16" s="329"/>
      <c r="AX16" s="330"/>
    </row>
    <row r="17" spans="1:50" ht="79.900000000000006" customHeight="1" x14ac:dyDescent="0.25">
      <c r="A17" s="82" t="s">
        <v>122</v>
      </c>
      <c r="B17" s="84" t="s">
        <v>123</v>
      </c>
      <c r="C17" s="84" t="s">
        <v>124</v>
      </c>
      <c r="D17" s="84" t="s">
        <v>125</v>
      </c>
      <c r="E17" s="84" t="s">
        <v>126</v>
      </c>
      <c r="F17" s="83" t="s">
        <v>143</v>
      </c>
      <c r="G17" s="83" t="s">
        <v>128</v>
      </c>
      <c r="H17" s="83" t="s">
        <v>129</v>
      </c>
      <c r="I17" s="83"/>
      <c r="J17" s="84" t="s">
        <v>130</v>
      </c>
      <c r="K17" s="99"/>
      <c r="L17" s="86">
        <v>3</v>
      </c>
      <c r="M17" s="132" t="s">
        <v>144</v>
      </c>
      <c r="N17" s="84" t="s">
        <v>145</v>
      </c>
      <c r="O17" s="84" t="s">
        <v>146</v>
      </c>
      <c r="P17" s="84" t="s">
        <v>147</v>
      </c>
      <c r="Q17" s="84" t="s">
        <v>148</v>
      </c>
      <c r="R17" s="85">
        <v>1</v>
      </c>
      <c r="S17" s="83" t="s">
        <v>119</v>
      </c>
      <c r="T17" s="88">
        <v>44927</v>
      </c>
      <c r="U17" s="88">
        <v>46387</v>
      </c>
      <c r="V17" s="99">
        <v>1</v>
      </c>
      <c r="W17" s="99">
        <v>1</v>
      </c>
      <c r="X17" s="99">
        <v>1</v>
      </c>
      <c r="Y17" s="99">
        <v>1</v>
      </c>
      <c r="Z17" s="99">
        <v>1</v>
      </c>
      <c r="AA17" s="6">
        <f>25/25</f>
        <v>1</v>
      </c>
      <c r="AB17" s="6">
        <f>21/21</f>
        <v>1</v>
      </c>
      <c r="AC17" s="6">
        <v>1</v>
      </c>
      <c r="AD17" s="6">
        <v>1</v>
      </c>
      <c r="AE17" s="6"/>
      <c r="AF17" s="6">
        <f>+AB17</f>
        <v>1</v>
      </c>
      <c r="AG17" s="13" t="s">
        <v>149</v>
      </c>
      <c r="AH17" s="13" t="s">
        <v>150</v>
      </c>
      <c r="AI17" s="13" t="s">
        <v>151</v>
      </c>
      <c r="AJ17" s="13" t="s">
        <v>152</v>
      </c>
      <c r="AK17" s="255"/>
      <c r="AL17" s="13" t="s">
        <v>153</v>
      </c>
      <c r="AM17" s="7">
        <v>1999976000</v>
      </c>
      <c r="AN17" s="7">
        <v>1465369600</v>
      </c>
      <c r="AO17" s="7">
        <v>156293600</v>
      </c>
      <c r="AP17" s="152">
        <f t="shared" si="1"/>
        <v>0.73269359232310782</v>
      </c>
      <c r="AQ17" s="241">
        <f t="shared" si="3"/>
        <v>7.8147737772853276E-2</v>
      </c>
      <c r="AR17" s="230"/>
      <c r="AS17" s="91"/>
      <c r="AT17" s="91"/>
      <c r="AU17" s="91"/>
      <c r="AV17" s="91"/>
      <c r="AW17" s="329"/>
      <c r="AX17" s="330"/>
    </row>
    <row r="18" spans="1:50" ht="79.900000000000006" customHeight="1" x14ac:dyDescent="0.25">
      <c r="A18" s="82" t="s">
        <v>122</v>
      </c>
      <c r="B18" s="84" t="s">
        <v>123</v>
      </c>
      <c r="C18" s="84" t="s">
        <v>124</v>
      </c>
      <c r="D18" s="84" t="s">
        <v>125</v>
      </c>
      <c r="E18" s="84" t="s">
        <v>126</v>
      </c>
      <c r="F18" s="83" t="s">
        <v>127</v>
      </c>
      <c r="G18" s="83" t="s">
        <v>128</v>
      </c>
      <c r="H18" s="83" t="s">
        <v>129</v>
      </c>
      <c r="I18" s="83"/>
      <c r="J18" s="84" t="s">
        <v>130</v>
      </c>
      <c r="K18" s="99"/>
      <c r="L18" s="86">
        <v>4</v>
      </c>
      <c r="M18" s="322" t="s">
        <v>154</v>
      </c>
      <c r="N18" s="84" t="s">
        <v>155</v>
      </c>
      <c r="O18" s="323" t="s">
        <v>156</v>
      </c>
      <c r="P18" s="84" t="s">
        <v>101</v>
      </c>
      <c r="Q18" s="323" t="s">
        <v>148</v>
      </c>
      <c r="R18" s="324">
        <v>1</v>
      </c>
      <c r="S18" s="323" t="s">
        <v>119</v>
      </c>
      <c r="T18" s="88">
        <v>44927</v>
      </c>
      <c r="U18" s="88">
        <v>46387</v>
      </c>
      <c r="V18" s="324">
        <v>1</v>
      </c>
      <c r="W18" s="324">
        <v>1</v>
      </c>
      <c r="X18" s="324">
        <v>1</v>
      </c>
      <c r="Y18" s="324">
        <v>1</v>
      </c>
      <c r="Z18" s="324">
        <v>1</v>
      </c>
      <c r="AA18" s="5" t="s">
        <v>120</v>
      </c>
      <c r="AB18" s="326">
        <f>+((2+4+4+1)/(2+4+4+1))*100%</f>
        <v>1</v>
      </c>
      <c r="AC18" s="326">
        <v>1</v>
      </c>
      <c r="AD18" s="335">
        <v>0.75</v>
      </c>
      <c r="AE18" s="5"/>
      <c r="AF18" s="326">
        <f>+AB18</f>
        <v>1</v>
      </c>
      <c r="AG18" s="13" t="s">
        <v>157</v>
      </c>
      <c r="AH18" s="13" t="s">
        <v>158</v>
      </c>
      <c r="AI18" s="13" t="s">
        <v>159</v>
      </c>
      <c r="AJ18" s="13" t="s">
        <v>160</v>
      </c>
      <c r="AK18" s="13"/>
      <c r="AL18" s="13" t="s">
        <v>161</v>
      </c>
      <c r="AM18" s="7">
        <v>4900000000</v>
      </c>
      <c r="AN18" s="7">
        <v>809827499</v>
      </c>
      <c r="AO18" s="7">
        <v>311210624</v>
      </c>
      <c r="AP18" s="152">
        <f t="shared" si="1"/>
        <v>0.16527091816326531</v>
      </c>
      <c r="AQ18" s="241">
        <f t="shared" si="3"/>
        <v>6.3512372244897961E-2</v>
      </c>
      <c r="AR18" s="230"/>
      <c r="AS18" s="91"/>
      <c r="AT18" s="91"/>
      <c r="AU18" s="91"/>
      <c r="AV18" s="91"/>
      <c r="AW18" s="329" t="s">
        <v>162</v>
      </c>
      <c r="AX18" s="330"/>
    </row>
    <row r="19" spans="1:50" ht="79.900000000000006" customHeight="1" x14ac:dyDescent="0.25">
      <c r="A19" s="82" t="s">
        <v>122</v>
      </c>
      <c r="B19" s="84" t="s">
        <v>123</v>
      </c>
      <c r="C19" s="84" t="s">
        <v>124</v>
      </c>
      <c r="D19" s="84" t="s">
        <v>125</v>
      </c>
      <c r="E19" s="84" t="s">
        <v>126</v>
      </c>
      <c r="F19" s="83" t="s">
        <v>127</v>
      </c>
      <c r="G19" s="83" t="s">
        <v>128</v>
      </c>
      <c r="H19" s="83" t="s">
        <v>129</v>
      </c>
      <c r="I19" s="83"/>
      <c r="J19" s="84" t="s">
        <v>130</v>
      </c>
      <c r="K19" s="99"/>
      <c r="L19" s="86">
        <v>5</v>
      </c>
      <c r="M19" s="322" t="s">
        <v>163</v>
      </c>
      <c r="N19" s="84" t="s">
        <v>164</v>
      </c>
      <c r="O19" s="84" t="s">
        <v>165</v>
      </c>
      <c r="P19" s="84" t="s">
        <v>147</v>
      </c>
      <c r="Q19" s="84" t="s">
        <v>148</v>
      </c>
      <c r="R19" s="85">
        <v>1</v>
      </c>
      <c r="S19" s="83" t="s">
        <v>119</v>
      </c>
      <c r="T19" s="88">
        <v>44927</v>
      </c>
      <c r="U19" s="88">
        <v>46387</v>
      </c>
      <c r="V19" s="99">
        <v>1</v>
      </c>
      <c r="W19" s="99">
        <v>1</v>
      </c>
      <c r="X19" s="99">
        <v>1</v>
      </c>
      <c r="Y19" s="99">
        <v>1</v>
      </c>
      <c r="Z19" s="99">
        <v>1</v>
      </c>
      <c r="AA19" s="6">
        <v>1</v>
      </c>
      <c r="AB19" s="6">
        <f>41/41</f>
        <v>1</v>
      </c>
      <c r="AC19" s="6">
        <v>1</v>
      </c>
      <c r="AD19" s="6">
        <v>1</v>
      </c>
      <c r="AE19" s="6"/>
      <c r="AF19" s="6">
        <f>+AB19</f>
        <v>1</v>
      </c>
      <c r="AG19" s="13" t="s">
        <v>166</v>
      </c>
      <c r="AH19" s="13" t="s">
        <v>167</v>
      </c>
      <c r="AI19" s="13" t="s">
        <v>168</v>
      </c>
      <c r="AJ19" s="13" t="s">
        <v>169</v>
      </c>
      <c r="AK19" s="13"/>
      <c r="AL19" s="13" t="s">
        <v>170</v>
      </c>
      <c r="AM19" s="7">
        <v>9982382054</v>
      </c>
      <c r="AN19" s="7">
        <v>5601923586.4400005</v>
      </c>
      <c r="AO19" s="7">
        <v>2430440115.5599999</v>
      </c>
      <c r="AP19" s="152">
        <f t="shared" si="1"/>
        <v>0.56118104437760685</v>
      </c>
      <c r="AQ19" s="241">
        <f t="shared" si="3"/>
        <v>0.24347296090376627</v>
      </c>
      <c r="AR19" s="230"/>
      <c r="AS19" s="91"/>
      <c r="AT19" s="91"/>
      <c r="AU19" s="91"/>
      <c r="AV19" s="91"/>
      <c r="AW19" s="329" t="s">
        <v>171</v>
      </c>
      <c r="AX19" s="330"/>
    </row>
    <row r="20" spans="1:50" ht="79.900000000000006" customHeight="1" thickBot="1" x14ac:dyDescent="0.3">
      <c r="A20" s="68" t="s">
        <v>122</v>
      </c>
      <c r="B20" s="94" t="s">
        <v>123</v>
      </c>
      <c r="C20" s="94" t="s">
        <v>172</v>
      </c>
      <c r="D20" s="94" t="s">
        <v>173</v>
      </c>
      <c r="E20" s="94" t="s">
        <v>126</v>
      </c>
      <c r="F20" s="69" t="s">
        <v>174</v>
      </c>
      <c r="G20" s="69" t="s">
        <v>128</v>
      </c>
      <c r="H20" s="69" t="s">
        <v>129</v>
      </c>
      <c r="I20" s="69"/>
      <c r="J20" s="94" t="s">
        <v>175</v>
      </c>
      <c r="K20" s="70"/>
      <c r="L20" s="96">
        <v>6</v>
      </c>
      <c r="M20" s="122" t="s">
        <v>176</v>
      </c>
      <c r="N20" s="94" t="s">
        <v>177</v>
      </c>
      <c r="O20" s="94" t="s">
        <v>178</v>
      </c>
      <c r="P20" s="94" t="s">
        <v>101</v>
      </c>
      <c r="Q20" s="94" t="s">
        <v>69</v>
      </c>
      <c r="R20" s="325">
        <v>26</v>
      </c>
      <c r="S20" s="94" t="s">
        <v>102</v>
      </c>
      <c r="T20" s="123">
        <v>44927</v>
      </c>
      <c r="U20" s="123">
        <v>46387</v>
      </c>
      <c r="V20" s="96">
        <v>2</v>
      </c>
      <c r="W20" s="96">
        <v>8</v>
      </c>
      <c r="X20" s="96">
        <v>8</v>
      </c>
      <c r="Y20" s="96">
        <v>8</v>
      </c>
      <c r="Z20" s="96">
        <f>SUM(V20:Y20)</f>
        <v>26</v>
      </c>
      <c r="AA20" s="24" t="s">
        <v>63</v>
      </c>
      <c r="AB20" s="24" t="s">
        <v>63</v>
      </c>
      <c r="AC20" s="24" t="s">
        <v>63</v>
      </c>
      <c r="AD20" s="24"/>
      <c r="AE20" s="24"/>
      <c r="AF20" s="24" t="str">
        <f>+AB20</f>
        <v>N/A</v>
      </c>
      <c r="AG20" s="23" t="s">
        <v>179</v>
      </c>
      <c r="AH20" s="23" t="s">
        <v>180</v>
      </c>
      <c r="AI20" s="23" t="s">
        <v>181</v>
      </c>
      <c r="AJ20" s="253"/>
      <c r="AK20" s="253"/>
      <c r="AL20" s="23" t="s">
        <v>182</v>
      </c>
      <c r="AM20" s="22">
        <v>150000000</v>
      </c>
      <c r="AN20" s="22">
        <f>'[1]CADENA DE VALOR DETALLADA 2023'!S13</f>
        <v>0</v>
      </c>
      <c r="AO20" s="22">
        <f>'[1]CADENA DE VALOR DETALLADA 2023'!T13</f>
        <v>0</v>
      </c>
      <c r="AP20" s="159">
        <f t="shared" si="1"/>
        <v>0</v>
      </c>
      <c r="AQ20" s="242">
        <f t="shared" si="3"/>
        <v>0</v>
      </c>
      <c r="AR20" s="229"/>
      <c r="AS20" s="75"/>
      <c r="AT20" s="75"/>
      <c r="AU20" s="75"/>
      <c r="AV20" s="75"/>
      <c r="AW20" s="23" t="s">
        <v>182</v>
      </c>
      <c r="AX20" s="331"/>
    </row>
    <row r="21" spans="1:50" ht="292.5" hidden="1" x14ac:dyDescent="0.25">
      <c r="A21" s="82" t="s">
        <v>183</v>
      </c>
      <c r="B21" s="83" t="s">
        <v>184</v>
      </c>
      <c r="C21" s="83" t="s">
        <v>185</v>
      </c>
      <c r="D21" s="83"/>
      <c r="E21" s="83" t="s">
        <v>186</v>
      </c>
      <c r="F21" s="83" t="s">
        <v>187</v>
      </c>
      <c r="G21" s="83"/>
      <c r="H21" s="83" t="s">
        <v>188</v>
      </c>
      <c r="I21" s="83" t="s">
        <v>189</v>
      </c>
      <c r="J21" s="83" t="s">
        <v>190</v>
      </c>
      <c r="K21" s="99"/>
      <c r="L21" s="83">
        <v>1</v>
      </c>
      <c r="M21" s="100" t="s">
        <v>191</v>
      </c>
      <c r="N21" s="83" t="s">
        <v>192</v>
      </c>
      <c r="O21" s="83" t="s">
        <v>193</v>
      </c>
      <c r="P21" s="83" t="s">
        <v>81</v>
      </c>
      <c r="Q21" s="83" t="s">
        <v>69</v>
      </c>
      <c r="R21" s="83">
        <v>10</v>
      </c>
      <c r="S21" s="83" t="s">
        <v>102</v>
      </c>
      <c r="T21" s="88"/>
      <c r="U21" s="88"/>
      <c r="V21" s="89">
        <v>3</v>
      </c>
      <c r="W21" s="89">
        <v>3</v>
      </c>
      <c r="X21" s="89">
        <v>2</v>
      </c>
      <c r="Y21" s="89">
        <v>1</v>
      </c>
      <c r="Z21" s="201">
        <v>9</v>
      </c>
      <c r="AA21" s="254">
        <v>0</v>
      </c>
      <c r="AB21" s="5"/>
      <c r="AC21" s="5"/>
      <c r="AD21" s="5"/>
      <c r="AE21" s="5"/>
      <c r="AF21" s="5"/>
      <c r="AG21" s="13" t="s">
        <v>194</v>
      </c>
      <c r="AH21" s="13"/>
      <c r="AI21" s="255"/>
      <c r="AJ21" s="255"/>
      <c r="AK21" s="255"/>
      <c r="AL21" s="13"/>
      <c r="AM21" s="7">
        <v>2145000000</v>
      </c>
      <c r="AN21" s="7"/>
      <c r="AO21" s="7"/>
      <c r="AP21" s="90">
        <f t="shared" si="1"/>
        <v>0</v>
      </c>
      <c r="AQ21" s="238">
        <f t="shared" si="2"/>
        <v>0</v>
      </c>
      <c r="AR21" s="230"/>
      <c r="AS21" s="91"/>
      <c r="AT21" s="91"/>
      <c r="AU21" s="91"/>
      <c r="AV21" s="91"/>
      <c r="AW21" s="286"/>
      <c r="AX21" s="92"/>
    </row>
    <row r="22" spans="1:50" ht="292.5" hidden="1" x14ac:dyDescent="0.25">
      <c r="A22" s="82" t="s">
        <v>183</v>
      </c>
      <c r="B22" s="83" t="s">
        <v>184</v>
      </c>
      <c r="C22" s="83" t="s">
        <v>195</v>
      </c>
      <c r="D22" s="83" t="s">
        <v>196</v>
      </c>
      <c r="E22" s="83" t="s">
        <v>186</v>
      </c>
      <c r="F22" s="83" t="s">
        <v>197</v>
      </c>
      <c r="G22" s="83"/>
      <c r="H22" s="83" t="s">
        <v>188</v>
      </c>
      <c r="I22" s="83" t="s">
        <v>189</v>
      </c>
      <c r="J22" s="83" t="s">
        <v>190</v>
      </c>
      <c r="K22" s="99"/>
      <c r="L22" s="83">
        <v>1</v>
      </c>
      <c r="M22" s="100" t="s">
        <v>191</v>
      </c>
      <c r="N22" s="83" t="s">
        <v>198</v>
      </c>
      <c r="O22" s="83" t="s">
        <v>199</v>
      </c>
      <c r="P22" s="83" t="s">
        <v>81</v>
      </c>
      <c r="Q22" s="83" t="s">
        <v>69</v>
      </c>
      <c r="R22" s="83">
        <v>4</v>
      </c>
      <c r="S22" s="83" t="s">
        <v>102</v>
      </c>
      <c r="T22" s="88"/>
      <c r="U22" s="88"/>
      <c r="V22" s="89">
        <v>1</v>
      </c>
      <c r="W22" s="89">
        <v>7</v>
      </c>
      <c r="X22" s="89">
        <v>8</v>
      </c>
      <c r="Y22" s="89">
        <v>10</v>
      </c>
      <c r="Z22" s="201">
        <v>26</v>
      </c>
      <c r="AA22" s="254">
        <v>0</v>
      </c>
      <c r="AB22" s="5"/>
      <c r="AC22" s="5"/>
      <c r="AD22" s="5"/>
      <c r="AE22" s="5"/>
      <c r="AF22" s="5"/>
      <c r="AG22" s="13" t="s">
        <v>200</v>
      </c>
      <c r="AH22" s="13"/>
      <c r="AI22" s="255"/>
      <c r="AJ22" s="255"/>
      <c r="AK22" s="255"/>
      <c r="AL22" s="13"/>
      <c r="AM22" s="7">
        <v>765000000</v>
      </c>
      <c r="AN22" s="7"/>
      <c r="AO22" s="7"/>
      <c r="AP22" s="90">
        <f t="shared" si="1"/>
        <v>0</v>
      </c>
      <c r="AQ22" s="238">
        <f t="shared" si="2"/>
        <v>0</v>
      </c>
      <c r="AR22" s="230"/>
      <c r="AS22" s="91"/>
      <c r="AT22" s="91"/>
      <c r="AU22" s="91"/>
      <c r="AV22" s="91"/>
      <c r="AW22" s="286"/>
      <c r="AX22" s="92"/>
    </row>
    <row r="23" spans="1:50" ht="292.5" hidden="1" x14ac:dyDescent="0.25">
      <c r="A23" s="82" t="s">
        <v>183</v>
      </c>
      <c r="B23" s="83" t="s">
        <v>184</v>
      </c>
      <c r="C23" s="83" t="s">
        <v>124</v>
      </c>
      <c r="D23" s="83" t="s">
        <v>196</v>
      </c>
      <c r="E23" s="83" t="s">
        <v>186</v>
      </c>
      <c r="F23" s="83" t="s">
        <v>197</v>
      </c>
      <c r="G23" s="83"/>
      <c r="H23" s="83" t="s">
        <v>188</v>
      </c>
      <c r="I23" s="83" t="s">
        <v>189</v>
      </c>
      <c r="J23" s="83" t="s">
        <v>190</v>
      </c>
      <c r="K23" s="99"/>
      <c r="L23" s="83">
        <v>1</v>
      </c>
      <c r="M23" s="100" t="s">
        <v>191</v>
      </c>
      <c r="N23" s="83" t="s">
        <v>201</v>
      </c>
      <c r="O23" s="83" t="s">
        <v>202</v>
      </c>
      <c r="P23" s="83" t="s">
        <v>81</v>
      </c>
      <c r="Q23" s="83" t="s">
        <v>69</v>
      </c>
      <c r="R23" s="83">
        <v>3</v>
      </c>
      <c r="S23" s="83" t="s">
        <v>102</v>
      </c>
      <c r="T23" s="88"/>
      <c r="U23" s="88"/>
      <c r="V23" s="89">
        <v>0</v>
      </c>
      <c r="W23" s="89">
        <v>6</v>
      </c>
      <c r="X23" s="89">
        <v>5</v>
      </c>
      <c r="Y23" s="89">
        <v>9</v>
      </c>
      <c r="Z23" s="201">
        <v>20</v>
      </c>
      <c r="AA23" s="254">
        <v>0</v>
      </c>
      <c r="AB23" s="5"/>
      <c r="AC23" s="5"/>
      <c r="AD23" s="5"/>
      <c r="AE23" s="5"/>
      <c r="AF23" s="5"/>
      <c r="AG23" s="13" t="s">
        <v>203</v>
      </c>
      <c r="AH23" s="13"/>
      <c r="AI23" s="255"/>
      <c r="AJ23" s="255"/>
      <c r="AK23" s="255"/>
      <c r="AL23" s="13"/>
      <c r="AM23" s="7">
        <v>120000000</v>
      </c>
      <c r="AN23" s="7"/>
      <c r="AO23" s="7"/>
      <c r="AP23" s="90">
        <f t="shared" si="1"/>
        <v>0</v>
      </c>
      <c r="AQ23" s="238">
        <f t="shared" si="2"/>
        <v>0</v>
      </c>
      <c r="AR23" s="230"/>
      <c r="AS23" s="91"/>
      <c r="AT23" s="91"/>
      <c r="AU23" s="91"/>
      <c r="AV23" s="91"/>
      <c r="AW23" s="286"/>
      <c r="AX23" s="92"/>
    </row>
    <row r="24" spans="1:50" ht="292.5" hidden="1" x14ac:dyDescent="0.25">
      <c r="A24" s="82" t="s">
        <v>183</v>
      </c>
      <c r="B24" s="83" t="s">
        <v>184</v>
      </c>
      <c r="C24" s="83" t="s">
        <v>204</v>
      </c>
      <c r="D24" s="83"/>
      <c r="E24" s="83" t="s">
        <v>186</v>
      </c>
      <c r="F24" s="83" t="s">
        <v>205</v>
      </c>
      <c r="G24" s="83"/>
      <c r="H24" s="83" t="s">
        <v>188</v>
      </c>
      <c r="I24" s="83" t="s">
        <v>189</v>
      </c>
      <c r="J24" s="83" t="s">
        <v>190</v>
      </c>
      <c r="K24" s="99"/>
      <c r="L24" s="83">
        <v>1</v>
      </c>
      <c r="M24" s="100" t="s">
        <v>191</v>
      </c>
      <c r="N24" s="83" t="s">
        <v>206</v>
      </c>
      <c r="O24" s="103" t="s">
        <v>207</v>
      </c>
      <c r="P24" s="83" t="s">
        <v>81</v>
      </c>
      <c r="Q24" s="83" t="s">
        <v>69</v>
      </c>
      <c r="R24" s="83">
        <v>4</v>
      </c>
      <c r="S24" s="83" t="s">
        <v>102</v>
      </c>
      <c r="T24" s="88"/>
      <c r="U24" s="88"/>
      <c r="V24" s="89"/>
      <c r="W24" s="89">
        <v>1</v>
      </c>
      <c r="X24" s="89">
        <v>1</v>
      </c>
      <c r="Y24" s="89"/>
      <c r="Z24" s="201">
        <v>2</v>
      </c>
      <c r="AA24" s="254">
        <v>0</v>
      </c>
      <c r="AB24" s="5"/>
      <c r="AC24" s="5"/>
      <c r="AD24" s="5"/>
      <c r="AE24" s="5"/>
      <c r="AF24" s="5"/>
      <c r="AG24" s="13" t="s">
        <v>208</v>
      </c>
      <c r="AH24" s="13"/>
      <c r="AI24" s="255"/>
      <c r="AJ24" s="255"/>
      <c r="AK24" s="255"/>
      <c r="AL24" s="13"/>
      <c r="AM24" s="7">
        <v>1928522486</v>
      </c>
      <c r="AN24" s="7"/>
      <c r="AO24" s="7"/>
      <c r="AP24" s="90">
        <f t="shared" si="1"/>
        <v>0</v>
      </c>
      <c r="AQ24" s="238">
        <f t="shared" si="2"/>
        <v>0</v>
      </c>
      <c r="AR24" s="230"/>
      <c r="AS24" s="91"/>
      <c r="AT24" s="91"/>
      <c r="AU24" s="91"/>
      <c r="AV24" s="91"/>
      <c r="AW24" s="286"/>
      <c r="AX24" s="92"/>
    </row>
    <row r="25" spans="1:50" ht="292.5" hidden="1" x14ac:dyDescent="0.25">
      <c r="A25" s="82" t="s">
        <v>183</v>
      </c>
      <c r="B25" s="83" t="s">
        <v>184</v>
      </c>
      <c r="C25" s="83" t="s">
        <v>209</v>
      </c>
      <c r="D25" s="83"/>
      <c r="E25" s="83" t="s">
        <v>186</v>
      </c>
      <c r="F25" s="83" t="s">
        <v>210</v>
      </c>
      <c r="G25" s="83"/>
      <c r="H25" s="83" t="s">
        <v>188</v>
      </c>
      <c r="I25" s="83" t="s">
        <v>189</v>
      </c>
      <c r="J25" s="83" t="s">
        <v>190</v>
      </c>
      <c r="K25" s="99"/>
      <c r="L25" s="83">
        <v>1</v>
      </c>
      <c r="M25" s="100" t="s">
        <v>191</v>
      </c>
      <c r="N25" s="83" t="s">
        <v>211</v>
      </c>
      <c r="O25" s="103" t="s">
        <v>212</v>
      </c>
      <c r="P25" s="83" t="s">
        <v>81</v>
      </c>
      <c r="Q25" s="83" t="s">
        <v>69</v>
      </c>
      <c r="R25" s="83">
        <v>325</v>
      </c>
      <c r="S25" s="83" t="s">
        <v>102</v>
      </c>
      <c r="T25" s="88"/>
      <c r="U25" s="88"/>
      <c r="V25" s="89">
        <v>18</v>
      </c>
      <c r="W25" s="89">
        <v>96</v>
      </c>
      <c r="X25" s="89">
        <v>114</v>
      </c>
      <c r="Y25" s="89">
        <v>145</v>
      </c>
      <c r="Z25" s="201">
        <v>373</v>
      </c>
      <c r="AA25" s="254">
        <v>0</v>
      </c>
      <c r="AB25" s="5"/>
      <c r="AC25" s="5"/>
      <c r="AD25" s="5"/>
      <c r="AE25" s="5"/>
      <c r="AF25" s="5"/>
      <c r="AG25" s="13" t="s">
        <v>213</v>
      </c>
      <c r="AH25" s="13"/>
      <c r="AI25" s="255"/>
      <c r="AJ25" s="255"/>
      <c r="AK25" s="255"/>
      <c r="AL25" s="13"/>
      <c r="AM25" s="7">
        <v>1386000000</v>
      </c>
      <c r="AN25" s="7"/>
      <c r="AO25" s="7"/>
      <c r="AP25" s="90">
        <f t="shared" si="1"/>
        <v>0</v>
      </c>
      <c r="AQ25" s="238">
        <f t="shared" si="2"/>
        <v>0</v>
      </c>
      <c r="AR25" s="230"/>
      <c r="AS25" s="91"/>
      <c r="AT25" s="91"/>
      <c r="AU25" s="91"/>
      <c r="AV25" s="91"/>
      <c r="AW25" s="286"/>
      <c r="AX25" s="92"/>
    </row>
    <row r="26" spans="1:50" ht="348.75" hidden="1" x14ac:dyDescent="0.25">
      <c r="A26" s="82" t="s">
        <v>183</v>
      </c>
      <c r="B26" s="83" t="s">
        <v>184</v>
      </c>
      <c r="C26" s="83" t="s">
        <v>214</v>
      </c>
      <c r="D26" s="83" t="s">
        <v>215</v>
      </c>
      <c r="E26" s="83" t="s">
        <v>216</v>
      </c>
      <c r="F26" s="83" t="s">
        <v>186</v>
      </c>
      <c r="G26" s="83"/>
      <c r="H26" s="83" t="s">
        <v>188</v>
      </c>
      <c r="I26" s="83" t="s">
        <v>217</v>
      </c>
      <c r="J26" s="83" t="s">
        <v>218</v>
      </c>
      <c r="K26" s="99"/>
      <c r="L26" s="83">
        <v>1</v>
      </c>
      <c r="M26" s="100" t="s">
        <v>191</v>
      </c>
      <c r="N26" s="84" t="s">
        <v>219</v>
      </c>
      <c r="O26" s="104" t="s">
        <v>220</v>
      </c>
      <c r="P26" s="84" t="s">
        <v>90</v>
      </c>
      <c r="Q26" s="84" t="s">
        <v>69</v>
      </c>
      <c r="R26" s="84"/>
      <c r="S26" s="84" t="s">
        <v>102</v>
      </c>
      <c r="T26" s="105"/>
      <c r="U26" s="105"/>
      <c r="V26" s="86">
        <v>20</v>
      </c>
      <c r="W26" s="86">
        <v>20</v>
      </c>
      <c r="X26" s="86">
        <v>20</v>
      </c>
      <c r="Y26" s="86">
        <v>20</v>
      </c>
      <c r="Z26" s="204">
        <v>80</v>
      </c>
      <c r="AA26" s="258">
        <v>1</v>
      </c>
      <c r="AB26" s="8"/>
      <c r="AC26" s="8"/>
      <c r="AD26" s="8"/>
      <c r="AE26" s="8"/>
      <c r="AF26" s="8"/>
      <c r="AG26" s="13" t="s">
        <v>221</v>
      </c>
      <c r="AH26" s="13"/>
      <c r="AI26" s="255"/>
      <c r="AJ26" s="255"/>
      <c r="AK26" s="255"/>
      <c r="AL26" s="13"/>
      <c r="AM26" s="17">
        <v>65000000</v>
      </c>
      <c r="AN26" s="17"/>
      <c r="AO26" s="17"/>
      <c r="AP26" s="90">
        <f t="shared" si="1"/>
        <v>0</v>
      </c>
      <c r="AQ26" s="238">
        <f t="shared" si="2"/>
        <v>0</v>
      </c>
      <c r="AR26" s="230"/>
      <c r="AS26" s="91"/>
      <c r="AT26" s="91"/>
      <c r="AU26" s="91"/>
      <c r="AV26" s="91"/>
      <c r="AW26" s="286"/>
      <c r="AX26" s="92"/>
    </row>
    <row r="27" spans="1:50" ht="292.5" hidden="1" x14ac:dyDescent="0.25">
      <c r="A27" s="82" t="s">
        <v>183</v>
      </c>
      <c r="B27" s="83" t="s">
        <v>184</v>
      </c>
      <c r="C27" s="83" t="s">
        <v>222</v>
      </c>
      <c r="D27" s="83"/>
      <c r="E27" s="83" t="s">
        <v>186</v>
      </c>
      <c r="F27" s="83" t="s">
        <v>210</v>
      </c>
      <c r="G27" s="83"/>
      <c r="H27" s="83" t="s">
        <v>188</v>
      </c>
      <c r="I27" s="83" t="s">
        <v>189</v>
      </c>
      <c r="J27" s="83" t="s">
        <v>190</v>
      </c>
      <c r="K27" s="99"/>
      <c r="L27" s="83">
        <v>1</v>
      </c>
      <c r="M27" s="100" t="s">
        <v>191</v>
      </c>
      <c r="N27" s="83" t="s">
        <v>223</v>
      </c>
      <c r="O27" s="103" t="s">
        <v>224</v>
      </c>
      <c r="P27" s="83" t="s">
        <v>81</v>
      </c>
      <c r="Q27" s="83" t="s">
        <v>69</v>
      </c>
      <c r="R27" s="106">
        <v>20.5</v>
      </c>
      <c r="S27" s="83" t="s">
        <v>102</v>
      </c>
      <c r="T27" s="88"/>
      <c r="U27" s="88"/>
      <c r="V27" s="83">
        <v>16</v>
      </c>
      <c r="W27" s="83">
        <v>20</v>
      </c>
      <c r="X27" s="83">
        <v>24</v>
      </c>
      <c r="Y27" s="83">
        <v>29.5</v>
      </c>
      <c r="Z27" s="205">
        <v>89.5</v>
      </c>
      <c r="AA27" s="258">
        <v>0</v>
      </c>
      <c r="AB27" s="8"/>
      <c r="AC27" s="8"/>
      <c r="AD27" s="8"/>
      <c r="AE27" s="8"/>
      <c r="AF27" s="8"/>
      <c r="AG27" s="13" t="s">
        <v>225</v>
      </c>
      <c r="AH27" s="13"/>
      <c r="AI27" s="255"/>
      <c r="AJ27" s="255"/>
      <c r="AK27" s="255"/>
      <c r="AL27" s="13"/>
      <c r="AM27" s="17">
        <v>2190000000</v>
      </c>
      <c r="AN27" s="17"/>
      <c r="AO27" s="17"/>
      <c r="AP27" s="90">
        <f t="shared" si="1"/>
        <v>0</v>
      </c>
      <c r="AQ27" s="238">
        <f t="shared" si="2"/>
        <v>0</v>
      </c>
      <c r="AR27" s="230"/>
      <c r="AS27" s="91"/>
      <c r="AT27" s="91"/>
      <c r="AU27" s="91"/>
      <c r="AV27" s="91"/>
      <c r="AW27" s="286"/>
      <c r="AX27" s="92"/>
    </row>
    <row r="28" spans="1:50" ht="282" hidden="1" thickBot="1" x14ac:dyDescent="0.3">
      <c r="A28" s="68" t="s">
        <v>183</v>
      </c>
      <c r="B28" s="69" t="s">
        <v>184</v>
      </c>
      <c r="C28" s="107"/>
      <c r="D28" s="108"/>
      <c r="E28" s="69" t="s">
        <v>186</v>
      </c>
      <c r="F28" s="69" t="s">
        <v>186</v>
      </c>
      <c r="G28" s="69"/>
      <c r="H28" s="69" t="s">
        <v>226</v>
      </c>
      <c r="I28" s="69" t="s">
        <v>227</v>
      </c>
      <c r="J28" s="69" t="s">
        <v>190</v>
      </c>
      <c r="K28" s="109"/>
      <c r="L28" s="69">
        <v>2</v>
      </c>
      <c r="M28" s="69" t="s">
        <v>228</v>
      </c>
      <c r="N28" s="69" t="s">
        <v>229</v>
      </c>
      <c r="O28" s="110" t="s">
        <v>230</v>
      </c>
      <c r="P28" s="69" t="s">
        <v>147</v>
      </c>
      <c r="Q28" s="109"/>
      <c r="R28" s="109"/>
      <c r="S28" s="109"/>
      <c r="T28" s="109"/>
      <c r="U28" s="109"/>
      <c r="V28" s="69">
        <v>1</v>
      </c>
      <c r="W28" s="69">
        <v>1</v>
      </c>
      <c r="X28" s="69">
        <v>1</v>
      </c>
      <c r="Y28" s="69">
        <v>1</v>
      </c>
      <c r="Z28" s="203">
        <v>4</v>
      </c>
      <c r="AA28" s="259">
        <v>0</v>
      </c>
      <c r="AB28" s="25"/>
      <c r="AC28" s="25"/>
      <c r="AD28" s="25"/>
      <c r="AE28" s="25"/>
      <c r="AF28" s="25"/>
      <c r="AG28" s="23" t="s">
        <v>231</v>
      </c>
      <c r="AH28" s="23"/>
      <c r="AI28" s="253"/>
      <c r="AJ28" s="253"/>
      <c r="AK28" s="253"/>
      <c r="AL28" s="23"/>
      <c r="AM28" s="26">
        <v>30000000</v>
      </c>
      <c r="AN28" s="26"/>
      <c r="AO28" s="26"/>
      <c r="AP28" s="74">
        <f t="shared" si="1"/>
        <v>0</v>
      </c>
      <c r="AQ28" s="237">
        <f t="shared" si="2"/>
        <v>0</v>
      </c>
      <c r="AR28" s="229"/>
      <c r="AS28" s="75"/>
      <c r="AT28" s="75"/>
      <c r="AU28" s="75"/>
      <c r="AV28" s="75"/>
      <c r="AW28" s="285"/>
      <c r="AX28" s="76"/>
    </row>
    <row r="29" spans="1:50" ht="248.25" hidden="1" thickBot="1" x14ac:dyDescent="0.3">
      <c r="A29" s="111" t="s">
        <v>232</v>
      </c>
      <c r="B29" s="56" t="s">
        <v>233</v>
      </c>
      <c r="C29" s="56"/>
      <c r="D29" s="56"/>
      <c r="E29" s="56"/>
      <c r="F29" s="56"/>
      <c r="G29" s="56"/>
      <c r="H29" s="56"/>
      <c r="I29" s="112" t="s">
        <v>234</v>
      </c>
      <c r="J29" s="55" t="s">
        <v>235</v>
      </c>
      <c r="K29" s="57"/>
      <c r="L29" s="56">
        <v>1</v>
      </c>
      <c r="M29" s="55" t="s">
        <v>236</v>
      </c>
      <c r="N29" s="55" t="s">
        <v>237</v>
      </c>
      <c r="O29" s="55" t="s">
        <v>238</v>
      </c>
      <c r="P29" s="56" t="s">
        <v>90</v>
      </c>
      <c r="Q29" s="56" t="s">
        <v>69</v>
      </c>
      <c r="R29" s="56">
        <v>0</v>
      </c>
      <c r="S29" s="56" t="s">
        <v>119</v>
      </c>
      <c r="T29" s="113">
        <v>44927</v>
      </c>
      <c r="U29" s="113">
        <v>46387</v>
      </c>
      <c r="V29" s="114">
        <v>1</v>
      </c>
      <c r="W29" s="114">
        <v>1</v>
      </c>
      <c r="X29" s="114">
        <v>1</v>
      </c>
      <c r="Y29" s="114">
        <v>1</v>
      </c>
      <c r="Z29" s="206">
        <v>1</v>
      </c>
      <c r="AA29" s="260" t="s">
        <v>120</v>
      </c>
      <c r="AB29" s="27"/>
      <c r="AC29" s="27"/>
      <c r="AD29" s="27"/>
      <c r="AE29" s="27"/>
      <c r="AF29" s="27"/>
      <c r="AG29" s="28" t="s">
        <v>239</v>
      </c>
      <c r="AH29" s="28"/>
      <c r="AI29" s="261"/>
      <c r="AJ29" s="261"/>
      <c r="AK29" s="261"/>
      <c r="AL29" s="28"/>
      <c r="AM29" s="29">
        <v>3559482959</v>
      </c>
      <c r="AN29" s="29"/>
      <c r="AO29" s="29"/>
      <c r="AP29" s="58">
        <f t="shared" ref="AP29:AP34" si="4">AN29/AM29</f>
        <v>0</v>
      </c>
      <c r="AQ29" s="239">
        <f t="shared" ref="AQ29:AQ34" si="5">AO29/AM29</f>
        <v>0</v>
      </c>
      <c r="AR29" s="231"/>
      <c r="AS29" s="115"/>
      <c r="AT29" s="115"/>
      <c r="AU29" s="115"/>
      <c r="AV29" s="115"/>
      <c r="AW29" s="287"/>
      <c r="AX29" s="116"/>
    </row>
    <row r="30" spans="1:50" ht="192" hidden="1" x14ac:dyDescent="0.25">
      <c r="A30" s="59" t="s">
        <v>240</v>
      </c>
      <c r="B30" s="61" t="s">
        <v>241</v>
      </c>
      <c r="C30" s="61" t="s">
        <v>242</v>
      </c>
      <c r="D30" s="61" t="s">
        <v>243</v>
      </c>
      <c r="E30" s="61" t="s">
        <v>244</v>
      </c>
      <c r="F30" s="61" t="s">
        <v>63</v>
      </c>
      <c r="G30" s="61" t="s">
        <v>63</v>
      </c>
      <c r="H30" s="60"/>
      <c r="I30" s="117" t="s">
        <v>245</v>
      </c>
      <c r="J30" s="117" t="s">
        <v>246</v>
      </c>
      <c r="K30" s="61">
        <v>1</v>
      </c>
      <c r="L30" s="61" t="s">
        <v>247</v>
      </c>
      <c r="M30" s="80" t="s">
        <v>248</v>
      </c>
      <c r="N30" s="80" t="s">
        <v>249</v>
      </c>
      <c r="O30" s="60"/>
      <c r="P30" s="60" t="s">
        <v>90</v>
      </c>
      <c r="Q30" s="60" t="s">
        <v>69</v>
      </c>
      <c r="R30" s="60"/>
      <c r="S30" s="80" t="s">
        <v>70</v>
      </c>
      <c r="T30" s="64">
        <v>44927</v>
      </c>
      <c r="U30" s="64">
        <v>45291</v>
      </c>
      <c r="V30" s="81">
        <v>20</v>
      </c>
      <c r="W30" s="81">
        <v>30</v>
      </c>
      <c r="X30" s="81">
        <v>30</v>
      </c>
      <c r="Y30" s="81">
        <v>20</v>
      </c>
      <c r="Z30" s="200">
        <v>100</v>
      </c>
      <c r="AA30" s="262">
        <f>(15/15)*1</f>
        <v>1</v>
      </c>
      <c r="AB30" s="30"/>
      <c r="AC30" s="30"/>
      <c r="AD30" s="30"/>
      <c r="AE30" s="30"/>
      <c r="AF30" s="30"/>
      <c r="AG30" s="14" t="s">
        <v>250</v>
      </c>
      <c r="AH30" s="14"/>
      <c r="AI30" s="250"/>
      <c r="AJ30" s="250"/>
      <c r="AK30" s="250"/>
      <c r="AL30" s="14"/>
      <c r="AM30" s="20">
        <v>2617793541</v>
      </c>
      <c r="AN30" s="20"/>
      <c r="AO30" s="20"/>
      <c r="AP30" s="65">
        <f t="shared" si="4"/>
        <v>0</v>
      </c>
      <c r="AQ30" s="236">
        <f t="shared" si="5"/>
        <v>0</v>
      </c>
      <c r="AR30" s="228"/>
      <c r="AS30" s="66"/>
      <c r="AT30" s="66"/>
      <c r="AU30" s="66"/>
      <c r="AV30" s="66"/>
      <c r="AW30" s="284"/>
      <c r="AX30" s="67"/>
    </row>
    <row r="31" spans="1:50" ht="192" hidden="1" x14ac:dyDescent="0.25">
      <c r="A31" s="82" t="s">
        <v>240</v>
      </c>
      <c r="B31" s="99" t="s">
        <v>241</v>
      </c>
      <c r="C31" s="99" t="s">
        <v>242</v>
      </c>
      <c r="D31" s="99" t="s">
        <v>243</v>
      </c>
      <c r="E31" s="99" t="s">
        <v>244</v>
      </c>
      <c r="F31" s="99" t="s">
        <v>63</v>
      </c>
      <c r="G31" s="99" t="s">
        <v>63</v>
      </c>
      <c r="H31" s="83"/>
      <c r="I31" s="118" t="s">
        <v>245</v>
      </c>
      <c r="J31" s="118" t="s">
        <v>246</v>
      </c>
      <c r="K31" s="99">
        <v>2</v>
      </c>
      <c r="L31" s="99" t="s">
        <v>251</v>
      </c>
      <c r="M31" s="93" t="s">
        <v>252</v>
      </c>
      <c r="N31" s="93" t="s">
        <v>253</v>
      </c>
      <c r="O31" s="83"/>
      <c r="P31" s="83" t="s">
        <v>90</v>
      </c>
      <c r="Q31" s="83" t="s">
        <v>69</v>
      </c>
      <c r="R31" s="83"/>
      <c r="S31" s="83"/>
      <c r="T31" s="88">
        <v>44927</v>
      </c>
      <c r="U31" s="88">
        <v>45291</v>
      </c>
      <c r="V31" s="89">
        <v>20</v>
      </c>
      <c r="W31" s="89">
        <v>30</v>
      </c>
      <c r="X31" s="89">
        <v>30</v>
      </c>
      <c r="Y31" s="89">
        <v>20</v>
      </c>
      <c r="Z31" s="201">
        <v>100</v>
      </c>
      <c r="AA31" s="256">
        <v>0</v>
      </c>
      <c r="AB31" s="6"/>
      <c r="AC31" s="6"/>
      <c r="AD31" s="6"/>
      <c r="AE31" s="6"/>
      <c r="AF31" s="6"/>
      <c r="AG31" s="13" t="s">
        <v>254</v>
      </c>
      <c r="AH31" s="13"/>
      <c r="AI31" s="255"/>
      <c r="AJ31" s="255"/>
      <c r="AK31" s="255"/>
      <c r="AL31" s="13"/>
      <c r="AM31" s="7">
        <v>400000000</v>
      </c>
      <c r="AN31" s="7"/>
      <c r="AO31" s="7"/>
      <c r="AP31" s="90">
        <f t="shared" si="4"/>
        <v>0</v>
      </c>
      <c r="AQ31" s="238">
        <f t="shared" si="5"/>
        <v>0</v>
      </c>
      <c r="AR31" s="230"/>
      <c r="AS31" s="91"/>
      <c r="AT31" s="91"/>
      <c r="AU31" s="91"/>
      <c r="AV31" s="91"/>
      <c r="AW31" s="286"/>
      <c r="AX31" s="92"/>
    </row>
    <row r="32" spans="1:50" ht="192" hidden="1" x14ac:dyDescent="0.25">
      <c r="A32" s="82" t="s">
        <v>240</v>
      </c>
      <c r="B32" s="99" t="s">
        <v>241</v>
      </c>
      <c r="C32" s="99" t="s">
        <v>242</v>
      </c>
      <c r="D32" s="99" t="s">
        <v>243</v>
      </c>
      <c r="E32" s="99" t="s">
        <v>244</v>
      </c>
      <c r="F32" s="99" t="s">
        <v>63</v>
      </c>
      <c r="G32" s="99" t="s">
        <v>63</v>
      </c>
      <c r="H32" s="83"/>
      <c r="I32" s="118" t="s">
        <v>245</v>
      </c>
      <c r="J32" s="118" t="s">
        <v>246</v>
      </c>
      <c r="K32" s="99">
        <v>3</v>
      </c>
      <c r="L32" s="99" t="s">
        <v>255</v>
      </c>
      <c r="M32" s="93" t="s">
        <v>256</v>
      </c>
      <c r="N32" s="93" t="s">
        <v>257</v>
      </c>
      <c r="O32" s="83"/>
      <c r="P32" s="83" t="s">
        <v>90</v>
      </c>
      <c r="Q32" s="83" t="s">
        <v>69</v>
      </c>
      <c r="R32" s="83"/>
      <c r="S32" s="83"/>
      <c r="T32" s="88">
        <v>44927</v>
      </c>
      <c r="U32" s="88">
        <v>45291</v>
      </c>
      <c r="V32" s="89">
        <v>20</v>
      </c>
      <c r="W32" s="89">
        <v>30</v>
      </c>
      <c r="X32" s="89">
        <v>30</v>
      </c>
      <c r="Y32" s="89">
        <v>20</v>
      </c>
      <c r="Z32" s="201">
        <v>100</v>
      </c>
      <c r="AA32" s="256">
        <f>(2/2)</f>
        <v>1</v>
      </c>
      <c r="AB32" s="6"/>
      <c r="AC32" s="6"/>
      <c r="AD32" s="6"/>
      <c r="AE32" s="6"/>
      <c r="AF32" s="6"/>
      <c r="AG32" s="13" t="s">
        <v>258</v>
      </c>
      <c r="AH32" s="13"/>
      <c r="AI32" s="255"/>
      <c r="AJ32" s="255"/>
      <c r="AK32" s="255"/>
      <c r="AL32" s="13"/>
      <c r="AM32" s="7">
        <v>480000000</v>
      </c>
      <c r="AN32" s="7"/>
      <c r="AO32" s="7"/>
      <c r="AP32" s="90">
        <f t="shared" si="4"/>
        <v>0</v>
      </c>
      <c r="AQ32" s="238">
        <f t="shared" si="5"/>
        <v>0</v>
      </c>
      <c r="AR32" s="230"/>
      <c r="AS32" s="91"/>
      <c r="AT32" s="91"/>
      <c r="AU32" s="91"/>
      <c r="AV32" s="91"/>
      <c r="AW32" s="286"/>
      <c r="AX32" s="92"/>
    </row>
    <row r="33" spans="1:50" ht="202.5" hidden="1" x14ac:dyDescent="0.25">
      <c r="A33" s="82" t="s">
        <v>240</v>
      </c>
      <c r="B33" s="99" t="s">
        <v>241</v>
      </c>
      <c r="C33" s="99" t="s">
        <v>242</v>
      </c>
      <c r="D33" s="99" t="s">
        <v>243</v>
      </c>
      <c r="E33" s="99" t="s">
        <v>244</v>
      </c>
      <c r="F33" s="99" t="s">
        <v>63</v>
      </c>
      <c r="G33" s="99" t="s">
        <v>63</v>
      </c>
      <c r="H33" s="83"/>
      <c r="I33" s="118" t="s">
        <v>245</v>
      </c>
      <c r="J33" s="118" t="s">
        <v>246</v>
      </c>
      <c r="K33" s="99">
        <v>4</v>
      </c>
      <c r="L33" s="99" t="s">
        <v>259</v>
      </c>
      <c r="M33" s="93" t="s">
        <v>260</v>
      </c>
      <c r="N33" s="93" t="s">
        <v>261</v>
      </c>
      <c r="O33" s="83"/>
      <c r="P33" s="83" t="s">
        <v>90</v>
      </c>
      <c r="Q33" s="83" t="s">
        <v>69</v>
      </c>
      <c r="R33" s="83"/>
      <c r="S33" s="83"/>
      <c r="T33" s="88">
        <v>44927</v>
      </c>
      <c r="U33" s="88">
        <v>45291</v>
      </c>
      <c r="V33" s="89">
        <v>20</v>
      </c>
      <c r="W33" s="89">
        <v>30</v>
      </c>
      <c r="X33" s="89">
        <v>30</v>
      </c>
      <c r="Y33" s="89">
        <v>20</v>
      </c>
      <c r="Z33" s="201">
        <v>100</v>
      </c>
      <c r="AA33" s="256" t="s">
        <v>63</v>
      </c>
      <c r="AB33" s="6"/>
      <c r="AC33" s="6"/>
      <c r="AD33" s="6"/>
      <c r="AE33" s="6"/>
      <c r="AF33" s="6"/>
      <c r="AG33" s="13" t="s">
        <v>63</v>
      </c>
      <c r="AH33" s="13"/>
      <c r="AI33" s="255"/>
      <c r="AJ33" s="255"/>
      <c r="AK33" s="255"/>
      <c r="AL33" s="13"/>
      <c r="AM33" s="7">
        <v>68222568</v>
      </c>
      <c r="AN33" s="7"/>
      <c r="AO33" s="7"/>
      <c r="AP33" s="90">
        <f t="shared" si="4"/>
        <v>0</v>
      </c>
      <c r="AQ33" s="238">
        <f t="shared" si="5"/>
        <v>0</v>
      </c>
      <c r="AR33" s="230"/>
      <c r="AS33" s="91"/>
      <c r="AT33" s="91"/>
      <c r="AU33" s="91"/>
      <c r="AV33" s="91"/>
      <c r="AW33" s="286"/>
      <c r="AX33" s="92"/>
    </row>
    <row r="34" spans="1:50" ht="192.75" hidden="1" thickBot="1" x14ac:dyDescent="0.3">
      <c r="A34" s="68" t="s">
        <v>240</v>
      </c>
      <c r="B34" s="70" t="s">
        <v>241</v>
      </c>
      <c r="C34" s="70" t="s">
        <v>242</v>
      </c>
      <c r="D34" s="70" t="s">
        <v>243</v>
      </c>
      <c r="E34" s="70" t="s">
        <v>244</v>
      </c>
      <c r="F34" s="70" t="s">
        <v>63</v>
      </c>
      <c r="G34" s="70" t="s">
        <v>63</v>
      </c>
      <c r="H34" s="69"/>
      <c r="I34" s="108" t="s">
        <v>245</v>
      </c>
      <c r="J34" s="108" t="s">
        <v>246</v>
      </c>
      <c r="K34" s="70">
        <v>5</v>
      </c>
      <c r="L34" s="70" t="s">
        <v>262</v>
      </c>
      <c r="M34" s="97" t="s">
        <v>263</v>
      </c>
      <c r="N34" s="97" t="s">
        <v>264</v>
      </c>
      <c r="O34" s="69"/>
      <c r="P34" s="69" t="s">
        <v>90</v>
      </c>
      <c r="Q34" s="69" t="s">
        <v>69</v>
      </c>
      <c r="R34" s="69"/>
      <c r="S34" s="69"/>
      <c r="T34" s="73">
        <v>44927</v>
      </c>
      <c r="U34" s="73">
        <v>45291</v>
      </c>
      <c r="V34" s="102">
        <v>20</v>
      </c>
      <c r="W34" s="102">
        <v>30</v>
      </c>
      <c r="X34" s="102">
        <v>30</v>
      </c>
      <c r="Y34" s="102">
        <v>20</v>
      </c>
      <c r="Z34" s="203">
        <v>100</v>
      </c>
      <c r="AA34" s="251">
        <v>0.01</v>
      </c>
      <c r="AB34" s="21"/>
      <c r="AC34" s="21"/>
      <c r="AD34" s="21"/>
      <c r="AE34" s="21"/>
      <c r="AF34" s="21"/>
      <c r="AG34" s="23" t="s">
        <v>265</v>
      </c>
      <c r="AH34" s="23"/>
      <c r="AI34" s="253"/>
      <c r="AJ34" s="253"/>
      <c r="AK34" s="253"/>
      <c r="AL34" s="23"/>
      <c r="AM34" s="22">
        <v>540000000</v>
      </c>
      <c r="AN34" s="22"/>
      <c r="AO34" s="22"/>
      <c r="AP34" s="74">
        <f t="shared" si="4"/>
        <v>0</v>
      </c>
      <c r="AQ34" s="237">
        <f t="shared" si="5"/>
        <v>0</v>
      </c>
      <c r="AR34" s="229"/>
      <c r="AS34" s="75"/>
      <c r="AT34" s="75"/>
      <c r="AU34" s="75"/>
      <c r="AV34" s="75"/>
      <c r="AW34" s="285"/>
      <c r="AX34" s="76"/>
    </row>
    <row r="35" spans="1:50" ht="303.75" hidden="1" x14ac:dyDescent="0.25">
      <c r="A35" s="59" t="s">
        <v>266</v>
      </c>
      <c r="B35" s="61" t="s">
        <v>267</v>
      </c>
      <c r="C35" s="61" t="s">
        <v>268</v>
      </c>
      <c r="D35" s="61" t="s">
        <v>269</v>
      </c>
      <c r="E35" s="61" t="s">
        <v>270</v>
      </c>
      <c r="F35" s="60" t="s">
        <v>120</v>
      </c>
      <c r="G35" s="60" t="s">
        <v>120</v>
      </c>
      <c r="H35" s="60" t="s">
        <v>271</v>
      </c>
      <c r="I35" s="60" t="s">
        <v>272</v>
      </c>
      <c r="J35" s="60" t="s">
        <v>273</v>
      </c>
      <c r="K35" s="61"/>
      <c r="L35" s="79">
        <v>1</v>
      </c>
      <c r="M35" s="119" t="s">
        <v>274</v>
      </c>
      <c r="N35" s="119" t="s">
        <v>275</v>
      </c>
      <c r="O35" s="119" t="s">
        <v>276</v>
      </c>
      <c r="P35" s="77" t="s">
        <v>101</v>
      </c>
      <c r="Q35" s="77" t="s">
        <v>277</v>
      </c>
      <c r="R35" s="78">
        <v>1</v>
      </c>
      <c r="S35" s="77" t="s">
        <v>119</v>
      </c>
      <c r="T35" s="120">
        <v>44927</v>
      </c>
      <c r="U35" s="120">
        <v>46387</v>
      </c>
      <c r="V35" s="40">
        <v>1</v>
      </c>
      <c r="W35" s="40">
        <v>1</v>
      </c>
      <c r="X35" s="40">
        <v>1</v>
      </c>
      <c r="Y35" s="40">
        <v>1</v>
      </c>
      <c r="Z35" s="207">
        <v>1</v>
      </c>
      <c r="AA35" s="263">
        <v>1</v>
      </c>
      <c r="AB35" s="31"/>
      <c r="AC35" s="31"/>
      <c r="AD35" s="31"/>
      <c r="AE35" s="31"/>
      <c r="AF35" s="31"/>
      <c r="AG35" s="32" t="s">
        <v>278</v>
      </c>
      <c r="AH35" s="32"/>
      <c r="AI35" s="250"/>
      <c r="AJ35" s="250"/>
      <c r="AK35" s="250"/>
      <c r="AL35" s="264"/>
      <c r="AM35" s="33">
        <v>2991719674</v>
      </c>
      <c r="AN35" s="33"/>
      <c r="AO35" s="33"/>
      <c r="AP35" s="65">
        <f t="shared" ref="AP35:AP56" si="6">AN35/AM35</f>
        <v>0</v>
      </c>
      <c r="AQ35" s="236">
        <f t="shared" ref="AQ35:AQ56" si="7">AO35/AM35</f>
        <v>0</v>
      </c>
      <c r="AR35" s="228"/>
      <c r="AS35" s="66"/>
      <c r="AT35" s="66"/>
      <c r="AU35" s="66"/>
      <c r="AV35" s="66"/>
      <c r="AW35" s="284"/>
      <c r="AX35" s="67"/>
    </row>
    <row r="36" spans="1:50" ht="248.25" hidden="1" thickBot="1" x14ac:dyDescent="0.3">
      <c r="A36" s="68" t="s">
        <v>266</v>
      </c>
      <c r="B36" s="70" t="s">
        <v>267</v>
      </c>
      <c r="C36" s="70" t="s">
        <v>268</v>
      </c>
      <c r="D36" s="70" t="s">
        <v>269</v>
      </c>
      <c r="E36" s="70" t="s">
        <v>270</v>
      </c>
      <c r="F36" s="69" t="s">
        <v>120</v>
      </c>
      <c r="G36" s="69" t="s">
        <v>120</v>
      </c>
      <c r="H36" s="69" t="s">
        <v>279</v>
      </c>
      <c r="I36" s="69" t="s">
        <v>272</v>
      </c>
      <c r="J36" s="69" t="s">
        <v>273</v>
      </c>
      <c r="K36" s="70"/>
      <c r="L36" s="96">
        <v>2</v>
      </c>
      <c r="M36" s="122" t="s">
        <v>280</v>
      </c>
      <c r="N36" s="94" t="s">
        <v>281</v>
      </c>
      <c r="O36" s="94" t="s">
        <v>282</v>
      </c>
      <c r="P36" s="94" t="s">
        <v>101</v>
      </c>
      <c r="Q36" s="94" t="s">
        <v>69</v>
      </c>
      <c r="R36" s="94" t="s">
        <v>120</v>
      </c>
      <c r="S36" s="94" t="s">
        <v>83</v>
      </c>
      <c r="T36" s="123">
        <v>44927</v>
      </c>
      <c r="U36" s="123">
        <v>46387</v>
      </c>
      <c r="V36" s="96">
        <v>30</v>
      </c>
      <c r="W36" s="96">
        <v>30</v>
      </c>
      <c r="X36" s="96">
        <v>30</v>
      </c>
      <c r="Y36" s="96">
        <v>30</v>
      </c>
      <c r="Z36" s="208">
        <v>120</v>
      </c>
      <c r="AA36" s="265"/>
      <c r="AB36" s="34"/>
      <c r="AC36" s="34"/>
      <c r="AD36" s="34"/>
      <c r="AE36" s="34"/>
      <c r="AF36" s="34"/>
      <c r="AG36" s="35"/>
      <c r="AH36" s="35"/>
      <c r="AI36" s="253"/>
      <c r="AJ36" s="253"/>
      <c r="AK36" s="253"/>
      <c r="AL36" s="266"/>
      <c r="AM36" s="26"/>
      <c r="AN36" s="26"/>
      <c r="AO36" s="26"/>
      <c r="AP36" s="74" t="e">
        <f t="shared" si="6"/>
        <v>#DIV/0!</v>
      </c>
      <c r="AQ36" s="237" t="e">
        <f t="shared" si="7"/>
        <v>#DIV/0!</v>
      </c>
      <c r="AR36" s="229"/>
      <c r="AS36" s="75"/>
      <c r="AT36" s="75"/>
      <c r="AU36" s="75"/>
      <c r="AV36" s="75"/>
      <c r="AW36" s="285"/>
      <c r="AX36" s="76"/>
    </row>
    <row r="37" spans="1:50" ht="225" hidden="1" x14ac:dyDescent="0.25">
      <c r="A37" s="59" t="s">
        <v>283</v>
      </c>
      <c r="B37" s="61" t="s">
        <v>284</v>
      </c>
      <c r="C37" s="61" t="s">
        <v>285</v>
      </c>
      <c r="D37" s="61" t="s">
        <v>286</v>
      </c>
      <c r="E37" s="61" t="s">
        <v>287</v>
      </c>
      <c r="F37" s="124" t="s">
        <v>288</v>
      </c>
      <c r="G37" s="60"/>
      <c r="H37" s="60" t="s">
        <v>289</v>
      </c>
      <c r="I37" s="98" t="s">
        <v>290</v>
      </c>
      <c r="J37" s="98" t="s">
        <v>291</v>
      </c>
      <c r="K37" s="61"/>
      <c r="L37" s="125">
        <v>1</v>
      </c>
      <c r="M37" s="126" t="s">
        <v>292</v>
      </c>
      <c r="N37" s="126" t="s">
        <v>293</v>
      </c>
      <c r="O37" s="126" t="s">
        <v>294</v>
      </c>
      <c r="P37" s="77" t="s">
        <v>81</v>
      </c>
      <c r="Q37" s="77" t="s">
        <v>69</v>
      </c>
      <c r="R37" s="127">
        <v>40</v>
      </c>
      <c r="S37" s="77" t="s">
        <v>83</v>
      </c>
      <c r="T37" s="120">
        <v>44927</v>
      </c>
      <c r="U37" s="120">
        <v>46387</v>
      </c>
      <c r="V37" s="127">
        <v>138</v>
      </c>
      <c r="W37" s="127">
        <v>138</v>
      </c>
      <c r="X37" s="127">
        <v>138</v>
      </c>
      <c r="Y37" s="127">
        <v>138</v>
      </c>
      <c r="Z37" s="209" t="s">
        <v>295</v>
      </c>
      <c r="AA37" s="248">
        <v>0</v>
      </c>
      <c r="AB37" s="19"/>
      <c r="AC37" s="19"/>
      <c r="AD37" s="19"/>
      <c r="AE37" s="19"/>
      <c r="AF37" s="19"/>
      <c r="AG37" s="14" t="s">
        <v>296</v>
      </c>
      <c r="AH37" s="14"/>
      <c r="AI37" s="250"/>
      <c r="AJ37" s="250"/>
      <c r="AK37" s="250"/>
      <c r="AL37" s="14"/>
      <c r="AM37" s="20">
        <v>22874180034.809998</v>
      </c>
      <c r="AN37" s="20"/>
      <c r="AO37" s="20"/>
      <c r="AP37" s="65">
        <f t="shared" si="6"/>
        <v>0</v>
      </c>
      <c r="AQ37" s="236">
        <f t="shared" si="7"/>
        <v>0</v>
      </c>
      <c r="AR37" s="228"/>
      <c r="AS37" s="66"/>
      <c r="AT37" s="66"/>
      <c r="AU37" s="66"/>
      <c r="AV37" s="66"/>
      <c r="AW37" s="14"/>
      <c r="AX37" s="67"/>
    </row>
    <row r="38" spans="1:50" ht="191.25" hidden="1" x14ac:dyDescent="0.25">
      <c r="A38" s="82" t="s">
        <v>283</v>
      </c>
      <c r="B38" s="99" t="s">
        <v>284</v>
      </c>
      <c r="C38" s="99" t="s">
        <v>285</v>
      </c>
      <c r="D38" s="99" t="s">
        <v>297</v>
      </c>
      <c r="E38" s="99" t="s">
        <v>298</v>
      </c>
      <c r="F38" s="128" t="s">
        <v>288</v>
      </c>
      <c r="G38" s="83"/>
      <c r="H38" s="83" t="s">
        <v>299</v>
      </c>
      <c r="I38" s="100" t="s">
        <v>290</v>
      </c>
      <c r="J38" s="100" t="s">
        <v>291</v>
      </c>
      <c r="K38" s="99"/>
      <c r="L38" s="104">
        <v>2</v>
      </c>
      <c r="M38" s="129" t="s">
        <v>300</v>
      </c>
      <c r="N38" s="129" t="s">
        <v>301</v>
      </c>
      <c r="O38" s="129" t="s">
        <v>302</v>
      </c>
      <c r="P38" s="104" t="s">
        <v>81</v>
      </c>
      <c r="Q38" s="104" t="s">
        <v>69</v>
      </c>
      <c r="R38" s="130">
        <v>116</v>
      </c>
      <c r="S38" s="104" t="s">
        <v>83</v>
      </c>
      <c r="T38" s="105">
        <v>44927</v>
      </c>
      <c r="U38" s="105">
        <v>46387</v>
      </c>
      <c r="V38" s="131">
        <v>40</v>
      </c>
      <c r="W38" s="131">
        <v>40</v>
      </c>
      <c r="X38" s="131">
        <v>40</v>
      </c>
      <c r="Y38" s="131">
        <v>40</v>
      </c>
      <c r="Z38" s="210" t="s">
        <v>303</v>
      </c>
      <c r="AA38" s="254" t="s">
        <v>63</v>
      </c>
      <c r="AB38" s="5"/>
      <c r="AC38" s="5"/>
      <c r="AD38" s="5"/>
      <c r="AE38" s="5"/>
      <c r="AF38" s="5"/>
      <c r="AG38" s="13" t="s">
        <v>304</v>
      </c>
      <c r="AH38" s="13"/>
      <c r="AI38" s="255"/>
      <c r="AJ38" s="255"/>
      <c r="AK38" s="255"/>
      <c r="AL38" s="13"/>
      <c r="AM38" s="7">
        <v>2028929999.6799998</v>
      </c>
      <c r="AN38" s="7"/>
      <c r="AO38" s="7"/>
      <c r="AP38" s="90">
        <f t="shared" si="6"/>
        <v>0</v>
      </c>
      <c r="AQ38" s="238">
        <f t="shared" si="7"/>
        <v>0</v>
      </c>
      <c r="AR38" s="230"/>
      <c r="AS38" s="91"/>
      <c r="AT38" s="91"/>
      <c r="AU38" s="91"/>
      <c r="AV38" s="91"/>
      <c r="AW38" s="13"/>
      <c r="AX38" s="92"/>
    </row>
    <row r="39" spans="1:50" ht="303.75" hidden="1" x14ac:dyDescent="0.25">
      <c r="A39" s="82" t="s">
        <v>283</v>
      </c>
      <c r="B39" s="99" t="s">
        <v>284</v>
      </c>
      <c r="C39" s="99" t="s">
        <v>285</v>
      </c>
      <c r="D39" s="99" t="s">
        <v>297</v>
      </c>
      <c r="E39" s="83" t="s">
        <v>305</v>
      </c>
      <c r="F39" s="128" t="s">
        <v>288</v>
      </c>
      <c r="G39" s="83"/>
      <c r="H39" s="83" t="s">
        <v>306</v>
      </c>
      <c r="I39" s="100" t="s">
        <v>290</v>
      </c>
      <c r="J39" s="100" t="s">
        <v>291</v>
      </c>
      <c r="K39" s="99"/>
      <c r="L39" s="104">
        <v>3</v>
      </c>
      <c r="M39" s="132" t="s">
        <v>307</v>
      </c>
      <c r="N39" s="132" t="s">
        <v>308</v>
      </c>
      <c r="O39" s="132" t="s">
        <v>309</v>
      </c>
      <c r="P39" s="104" t="s">
        <v>147</v>
      </c>
      <c r="Q39" s="104" t="s">
        <v>148</v>
      </c>
      <c r="R39" s="133">
        <v>1</v>
      </c>
      <c r="S39" s="104" t="s">
        <v>119</v>
      </c>
      <c r="T39" s="105">
        <v>44927</v>
      </c>
      <c r="U39" s="105">
        <v>46387</v>
      </c>
      <c r="V39" s="85">
        <v>1</v>
      </c>
      <c r="W39" s="85">
        <v>1</v>
      </c>
      <c r="X39" s="85">
        <v>1</v>
      </c>
      <c r="Y39" s="85">
        <v>1</v>
      </c>
      <c r="Z39" s="211">
        <v>1</v>
      </c>
      <c r="AA39" s="256">
        <f>1/1</f>
        <v>1</v>
      </c>
      <c r="AB39" s="6"/>
      <c r="AC39" s="6"/>
      <c r="AD39" s="6"/>
      <c r="AE39" s="6"/>
      <c r="AF39" s="6"/>
      <c r="AG39" s="13" t="s">
        <v>310</v>
      </c>
      <c r="AH39" s="13"/>
      <c r="AI39" s="255"/>
      <c r="AJ39" s="255"/>
      <c r="AK39" s="255"/>
      <c r="AL39" s="13"/>
      <c r="AM39" s="7">
        <v>2736825551.1599998</v>
      </c>
      <c r="AN39" s="7"/>
      <c r="AO39" s="7"/>
      <c r="AP39" s="90">
        <f t="shared" si="6"/>
        <v>0</v>
      </c>
      <c r="AQ39" s="238">
        <f t="shared" si="7"/>
        <v>0</v>
      </c>
      <c r="AR39" s="230"/>
      <c r="AS39" s="91"/>
      <c r="AT39" s="91"/>
      <c r="AU39" s="91"/>
      <c r="AV39" s="91"/>
      <c r="AW39" s="13"/>
      <c r="AX39" s="92"/>
    </row>
    <row r="40" spans="1:50" ht="371.25" hidden="1" x14ac:dyDescent="0.25">
      <c r="A40" s="82" t="s">
        <v>283</v>
      </c>
      <c r="B40" s="99" t="s">
        <v>284</v>
      </c>
      <c r="C40" s="99" t="s">
        <v>285</v>
      </c>
      <c r="D40" s="99" t="s">
        <v>311</v>
      </c>
      <c r="E40" s="99" t="s">
        <v>287</v>
      </c>
      <c r="F40" s="128" t="s">
        <v>288</v>
      </c>
      <c r="G40" s="83" t="s">
        <v>312</v>
      </c>
      <c r="H40" s="83" t="s">
        <v>313</v>
      </c>
      <c r="I40" s="100" t="s">
        <v>290</v>
      </c>
      <c r="J40" s="100" t="s">
        <v>291</v>
      </c>
      <c r="K40" s="99"/>
      <c r="L40" s="104">
        <v>4</v>
      </c>
      <c r="M40" s="129" t="s">
        <v>314</v>
      </c>
      <c r="N40" s="129" t="s">
        <v>315</v>
      </c>
      <c r="O40" s="129" t="s">
        <v>316</v>
      </c>
      <c r="P40" s="84" t="s">
        <v>147</v>
      </c>
      <c r="Q40" s="84" t="s">
        <v>148</v>
      </c>
      <c r="R40" s="85">
        <v>1</v>
      </c>
      <c r="S40" s="84" t="s">
        <v>119</v>
      </c>
      <c r="T40" s="105">
        <v>44927</v>
      </c>
      <c r="U40" s="105">
        <v>46387</v>
      </c>
      <c r="V40" s="85">
        <v>1</v>
      </c>
      <c r="W40" s="85">
        <v>1</v>
      </c>
      <c r="X40" s="85">
        <v>1</v>
      </c>
      <c r="Y40" s="85">
        <v>1</v>
      </c>
      <c r="Z40" s="211">
        <v>1</v>
      </c>
      <c r="AA40" s="256">
        <v>0.2</v>
      </c>
      <c r="AB40" s="6"/>
      <c r="AC40" s="6"/>
      <c r="AD40" s="6"/>
      <c r="AE40" s="6"/>
      <c r="AF40" s="6"/>
      <c r="AG40" s="13" t="s">
        <v>317</v>
      </c>
      <c r="AH40" s="13"/>
      <c r="AI40" s="255"/>
      <c r="AJ40" s="255"/>
      <c r="AK40" s="255"/>
      <c r="AL40" s="13"/>
      <c r="AM40" s="7">
        <v>6857611270</v>
      </c>
      <c r="AN40" s="7"/>
      <c r="AO40" s="7"/>
      <c r="AP40" s="90">
        <f t="shared" si="6"/>
        <v>0</v>
      </c>
      <c r="AQ40" s="238">
        <f t="shared" si="7"/>
        <v>0</v>
      </c>
      <c r="AR40" s="230"/>
      <c r="AS40" s="91"/>
      <c r="AT40" s="91"/>
      <c r="AU40" s="91"/>
      <c r="AV40" s="91"/>
      <c r="AW40" s="13"/>
      <c r="AX40" s="92"/>
    </row>
    <row r="41" spans="1:50" ht="292.5" hidden="1" x14ac:dyDescent="0.25">
      <c r="A41" s="82" t="s">
        <v>283</v>
      </c>
      <c r="B41" s="99" t="s">
        <v>284</v>
      </c>
      <c r="C41" s="99" t="s">
        <v>318</v>
      </c>
      <c r="D41" s="99" t="s">
        <v>319</v>
      </c>
      <c r="E41" s="83" t="s">
        <v>320</v>
      </c>
      <c r="F41" s="128" t="s">
        <v>288</v>
      </c>
      <c r="G41" s="83" t="s">
        <v>321</v>
      </c>
      <c r="H41" s="83" t="s">
        <v>322</v>
      </c>
      <c r="I41" s="100" t="s">
        <v>290</v>
      </c>
      <c r="J41" s="100" t="s">
        <v>291</v>
      </c>
      <c r="K41" s="99"/>
      <c r="L41" s="104">
        <v>5</v>
      </c>
      <c r="M41" s="132" t="s">
        <v>323</v>
      </c>
      <c r="N41" s="132" t="s">
        <v>324</v>
      </c>
      <c r="O41" s="132" t="s">
        <v>325</v>
      </c>
      <c r="P41" s="104" t="s">
        <v>90</v>
      </c>
      <c r="Q41" s="104" t="s">
        <v>69</v>
      </c>
      <c r="R41" s="133">
        <v>1</v>
      </c>
      <c r="S41" s="104" t="s">
        <v>119</v>
      </c>
      <c r="T41" s="105">
        <v>44927</v>
      </c>
      <c r="U41" s="105">
        <v>46387</v>
      </c>
      <c r="V41" s="85">
        <v>0.44</v>
      </c>
      <c r="W41" s="85">
        <v>0.16</v>
      </c>
      <c r="X41" s="85">
        <v>0.19</v>
      </c>
      <c r="Y41" s="85">
        <v>0.21</v>
      </c>
      <c r="Z41" s="211">
        <v>1</v>
      </c>
      <c r="AA41" s="256">
        <v>0.05</v>
      </c>
      <c r="AB41" s="6"/>
      <c r="AC41" s="6"/>
      <c r="AD41" s="6"/>
      <c r="AE41" s="6"/>
      <c r="AF41" s="6"/>
      <c r="AG41" s="13" t="s">
        <v>326</v>
      </c>
      <c r="AH41" s="13"/>
      <c r="AI41" s="255"/>
      <c r="AJ41" s="255"/>
      <c r="AK41" s="255"/>
      <c r="AL41" s="13"/>
      <c r="AM41" s="7">
        <v>2623992876.8400002</v>
      </c>
      <c r="AN41" s="7"/>
      <c r="AO41" s="7"/>
      <c r="AP41" s="90">
        <f t="shared" si="6"/>
        <v>0</v>
      </c>
      <c r="AQ41" s="238">
        <f t="shared" si="7"/>
        <v>0</v>
      </c>
      <c r="AR41" s="230"/>
      <c r="AS41" s="91"/>
      <c r="AT41" s="91"/>
      <c r="AU41" s="91"/>
      <c r="AV41" s="91"/>
      <c r="AW41" s="13"/>
      <c r="AX41" s="92"/>
    </row>
    <row r="42" spans="1:50" ht="213.75" hidden="1" x14ac:dyDescent="0.25">
      <c r="A42" s="82" t="s">
        <v>283</v>
      </c>
      <c r="B42" s="99" t="s">
        <v>284</v>
      </c>
      <c r="C42" s="99" t="s">
        <v>285</v>
      </c>
      <c r="D42" s="99" t="s">
        <v>311</v>
      </c>
      <c r="E42" s="99" t="s">
        <v>327</v>
      </c>
      <c r="F42" s="128" t="s">
        <v>288</v>
      </c>
      <c r="G42" s="83"/>
      <c r="H42" s="83" t="s">
        <v>328</v>
      </c>
      <c r="I42" s="100" t="s">
        <v>290</v>
      </c>
      <c r="J42" s="100" t="s">
        <v>291</v>
      </c>
      <c r="K42" s="99"/>
      <c r="L42" s="104">
        <v>6</v>
      </c>
      <c r="M42" s="129" t="s">
        <v>329</v>
      </c>
      <c r="N42" s="129" t="s">
        <v>330</v>
      </c>
      <c r="O42" s="129" t="s">
        <v>331</v>
      </c>
      <c r="P42" s="104" t="s">
        <v>81</v>
      </c>
      <c r="Q42" s="104" t="s">
        <v>69</v>
      </c>
      <c r="R42" s="130" t="s">
        <v>332</v>
      </c>
      <c r="S42" s="104" t="s">
        <v>83</v>
      </c>
      <c r="T42" s="105">
        <v>44927</v>
      </c>
      <c r="U42" s="105">
        <v>46387</v>
      </c>
      <c r="V42" s="1">
        <v>100</v>
      </c>
      <c r="W42" s="1">
        <v>100</v>
      </c>
      <c r="X42" s="1">
        <v>100</v>
      </c>
      <c r="Y42" s="1">
        <v>100</v>
      </c>
      <c r="Z42" s="212">
        <v>400</v>
      </c>
      <c r="AA42" s="254" t="s">
        <v>63</v>
      </c>
      <c r="AB42" s="5"/>
      <c r="AC42" s="5"/>
      <c r="AD42" s="5"/>
      <c r="AE42" s="5"/>
      <c r="AF42" s="5"/>
      <c r="AG42" s="13" t="s">
        <v>333</v>
      </c>
      <c r="AH42" s="13"/>
      <c r="AI42" s="255"/>
      <c r="AJ42" s="255"/>
      <c r="AK42" s="255"/>
      <c r="AL42" s="13"/>
      <c r="AM42" s="7">
        <v>2322623428.1950002</v>
      </c>
      <c r="AN42" s="7"/>
      <c r="AO42" s="7"/>
      <c r="AP42" s="90">
        <f t="shared" si="6"/>
        <v>0</v>
      </c>
      <c r="AQ42" s="238">
        <f t="shared" si="7"/>
        <v>0</v>
      </c>
      <c r="AR42" s="230"/>
      <c r="AS42" s="91"/>
      <c r="AT42" s="91"/>
      <c r="AU42" s="91"/>
      <c r="AV42" s="91"/>
      <c r="AW42" s="13"/>
      <c r="AX42" s="92"/>
    </row>
    <row r="43" spans="1:50" ht="326.25" hidden="1" x14ac:dyDescent="0.25">
      <c r="A43" s="82" t="s">
        <v>283</v>
      </c>
      <c r="B43" s="99" t="s">
        <v>284</v>
      </c>
      <c r="C43" s="99" t="s">
        <v>334</v>
      </c>
      <c r="D43" s="99" t="s">
        <v>286</v>
      </c>
      <c r="E43" s="83" t="s">
        <v>287</v>
      </c>
      <c r="F43" s="128" t="s">
        <v>288</v>
      </c>
      <c r="G43" s="83"/>
      <c r="H43" s="83" t="s">
        <v>335</v>
      </c>
      <c r="I43" s="100" t="s">
        <v>290</v>
      </c>
      <c r="J43" s="100" t="s">
        <v>291</v>
      </c>
      <c r="K43" s="99"/>
      <c r="L43" s="104">
        <v>7</v>
      </c>
      <c r="M43" s="132" t="s">
        <v>336</v>
      </c>
      <c r="N43" s="132" t="s">
        <v>337</v>
      </c>
      <c r="O43" s="132" t="s">
        <v>338</v>
      </c>
      <c r="P43" s="84" t="s">
        <v>147</v>
      </c>
      <c r="Q43" s="84" t="s">
        <v>148</v>
      </c>
      <c r="R43" s="85">
        <v>1</v>
      </c>
      <c r="S43" s="104" t="s">
        <v>119</v>
      </c>
      <c r="T43" s="105">
        <v>44927</v>
      </c>
      <c r="U43" s="105">
        <v>46387</v>
      </c>
      <c r="V43" s="85">
        <v>1</v>
      </c>
      <c r="W43" s="85">
        <v>1</v>
      </c>
      <c r="X43" s="85">
        <v>1</v>
      </c>
      <c r="Y43" s="85">
        <v>1</v>
      </c>
      <c r="Z43" s="211">
        <v>1</v>
      </c>
      <c r="AA43" s="256">
        <v>0.5</v>
      </c>
      <c r="AB43" s="6"/>
      <c r="AC43" s="6"/>
      <c r="AD43" s="6"/>
      <c r="AE43" s="6"/>
      <c r="AF43" s="6"/>
      <c r="AG43" s="13" t="s">
        <v>339</v>
      </c>
      <c r="AH43" s="13"/>
      <c r="AI43" s="255"/>
      <c r="AJ43" s="255"/>
      <c r="AK43" s="255"/>
      <c r="AL43" s="13"/>
      <c r="AM43" s="7">
        <v>7883822501</v>
      </c>
      <c r="AN43" s="7"/>
      <c r="AO43" s="7"/>
      <c r="AP43" s="90">
        <f t="shared" si="6"/>
        <v>0</v>
      </c>
      <c r="AQ43" s="238">
        <f t="shared" si="7"/>
        <v>0</v>
      </c>
      <c r="AR43" s="230"/>
      <c r="AS43" s="91"/>
      <c r="AT43" s="91"/>
      <c r="AU43" s="91"/>
      <c r="AV43" s="91"/>
      <c r="AW43" s="13"/>
      <c r="AX43" s="92"/>
    </row>
    <row r="44" spans="1:50" ht="281.25" hidden="1" x14ac:dyDescent="0.25">
      <c r="A44" s="82" t="s">
        <v>283</v>
      </c>
      <c r="B44" s="99" t="s">
        <v>284</v>
      </c>
      <c r="C44" s="99" t="s">
        <v>334</v>
      </c>
      <c r="D44" s="99" t="s">
        <v>340</v>
      </c>
      <c r="E44" s="83" t="s">
        <v>341</v>
      </c>
      <c r="F44" s="128" t="s">
        <v>288</v>
      </c>
      <c r="G44" s="83" t="s">
        <v>342</v>
      </c>
      <c r="H44" s="83" t="s">
        <v>343</v>
      </c>
      <c r="I44" s="100" t="s">
        <v>290</v>
      </c>
      <c r="J44" s="100" t="s">
        <v>291</v>
      </c>
      <c r="K44" s="99"/>
      <c r="L44" s="104">
        <v>8</v>
      </c>
      <c r="M44" s="132" t="s">
        <v>344</v>
      </c>
      <c r="N44" s="132" t="s">
        <v>345</v>
      </c>
      <c r="O44" s="132" t="s">
        <v>346</v>
      </c>
      <c r="P44" s="84" t="s">
        <v>147</v>
      </c>
      <c r="Q44" s="84" t="s">
        <v>69</v>
      </c>
      <c r="R44" s="85">
        <v>1</v>
      </c>
      <c r="S44" s="84" t="s">
        <v>119</v>
      </c>
      <c r="T44" s="105">
        <v>44927</v>
      </c>
      <c r="U44" s="105">
        <v>46387</v>
      </c>
      <c r="V44" s="85">
        <v>0.47</v>
      </c>
      <c r="W44" s="85">
        <v>0.17499999999999999</v>
      </c>
      <c r="X44" s="85">
        <v>0.17499999999999999</v>
      </c>
      <c r="Y44" s="85">
        <v>0.17499999999999999</v>
      </c>
      <c r="Z44" s="211">
        <v>1</v>
      </c>
      <c r="AA44" s="256">
        <v>0.05</v>
      </c>
      <c r="AB44" s="6"/>
      <c r="AC44" s="6"/>
      <c r="AD44" s="6"/>
      <c r="AE44" s="6"/>
      <c r="AF44" s="6"/>
      <c r="AG44" s="13" t="s">
        <v>347</v>
      </c>
      <c r="AH44" s="13"/>
      <c r="AI44" s="255"/>
      <c r="AJ44" s="255"/>
      <c r="AK44" s="255"/>
      <c r="AL44" s="13"/>
      <c r="AM44" s="7">
        <v>578000000</v>
      </c>
      <c r="AN44" s="7"/>
      <c r="AO44" s="7"/>
      <c r="AP44" s="90">
        <f t="shared" si="6"/>
        <v>0</v>
      </c>
      <c r="AQ44" s="238">
        <f t="shared" si="7"/>
        <v>0</v>
      </c>
      <c r="AR44" s="230"/>
      <c r="AS44" s="91"/>
      <c r="AT44" s="91"/>
      <c r="AU44" s="91"/>
      <c r="AV44" s="91"/>
      <c r="AW44" s="13"/>
      <c r="AX44" s="92"/>
    </row>
    <row r="45" spans="1:50" ht="292.5" hidden="1" x14ac:dyDescent="0.25">
      <c r="A45" s="82" t="s">
        <v>283</v>
      </c>
      <c r="B45" s="99" t="s">
        <v>284</v>
      </c>
      <c r="C45" s="99" t="s">
        <v>285</v>
      </c>
      <c r="D45" s="99" t="s">
        <v>311</v>
      </c>
      <c r="E45" s="83" t="s">
        <v>348</v>
      </c>
      <c r="F45" s="128" t="s">
        <v>288</v>
      </c>
      <c r="G45" s="83" t="s">
        <v>349</v>
      </c>
      <c r="H45" s="83" t="s">
        <v>350</v>
      </c>
      <c r="I45" s="100" t="s">
        <v>290</v>
      </c>
      <c r="J45" s="100" t="s">
        <v>291</v>
      </c>
      <c r="K45" s="99"/>
      <c r="L45" s="104">
        <v>9</v>
      </c>
      <c r="M45" s="132" t="s">
        <v>351</v>
      </c>
      <c r="N45" s="132" t="s">
        <v>352</v>
      </c>
      <c r="O45" s="132" t="s">
        <v>353</v>
      </c>
      <c r="P45" s="84" t="s">
        <v>147</v>
      </c>
      <c r="Q45" s="84" t="s">
        <v>69</v>
      </c>
      <c r="R45" s="85">
        <v>1</v>
      </c>
      <c r="S45" s="84" t="s">
        <v>119</v>
      </c>
      <c r="T45" s="105">
        <v>44927</v>
      </c>
      <c r="U45" s="105">
        <v>46387</v>
      </c>
      <c r="V45" s="85">
        <v>0.47</v>
      </c>
      <c r="W45" s="85">
        <v>0.17499999999999999</v>
      </c>
      <c r="X45" s="85">
        <v>0.17499999999999999</v>
      </c>
      <c r="Y45" s="85">
        <v>0.17499999999999999</v>
      </c>
      <c r="Z45" s="211">
        <v>1</v>
      </c>
      <c r="AA45" s="256">
        <v>0.01</v>
      </c>
      <c r="AB45" s="6"/>
      <c r="AC45" s="6"/>
      <c r="AD45" s="6"/>
      <c r="AE45" s="6"/>
      <c r="AF45" s="6"/>
      <c r="AG45" s="13" t="s">
        <v>354</v>
      </c>
      <c r="AH45" s="13"/>
      <c r="AI45" s="255"/>
      <c r="AJ45" s="255"/>
      <c r="AK45" s="255"/>
      <c r="AL45" s="13"/>
      <c r="AM45" s="7">
        <v>1373072325</v>
      </c>
      <c r="AN45" s="7"/>
      <c r="AO45" s="7"/>
      <c r="AP45" s="90">
        <f t="shared" si="6"/>
        <v>0</v>
      </c>
      <c r="AQ45" s="238">
        <f t="shared" si="7"/>
        <v>0</v>
      </c>
      <c r="AR45" s="230"/>
      <c r="AS45" s="91"/>
      <c r="AT45" s="91"/>
      <c r="AU45" s="91"/>
      <c r="AV45" s="91"/>
      <c r="AW45" s="13"/>
      <c r="AX45" s="92"/>
    </row>
    <row r="46" spans="1:50" ht="315" hidden="1" x14ac:dyDescent="0.25">
      <c r="A46" s="82" t="s">
        <v>283</v>
      </c>
      <c r="B46" s="99" t="s">
        <v>284</v>
      </c>
      <c r="C46" s="99" t="s">
        <v>285</v>
      </c>
      <c r="D46" s="99" t="s">
        <v>311</v>
      </c>
      <c r="E46" s="99" t="s">
        <v>287</v>
      </c>
      <c r="F46" s="128" t="s">
        <v>288</v>
      </c>
      <c r="G46" s="83" t="s">
        <v>355</v>
      </c>
      <c r="H46" s="83" t="s">
        <v>356</v>
      </c>
      <c r="I46" s="100" t="s">
        <v>290</v>
      </c>
      <c r="J46" s="100" t="s">
        <v>291</v>
      </c>
      <c r="K46" s="99"/>
      <c r="L46" s="104">
        <v>10</v>
      </c>
      <c r="M46" s="129" t="s">
        <v>357</v>
      </c>
      <c r="N46" s="129" t="s">
        <v>358</v>
      </c>
      <c r="O46" s="129" t="s">
        <v>359</v>
      </c>
      <c r="P46" s="84" t="s">
        <v>147</v>
      </c>
      <c r="Q46" s="84" t="s">
        <v>148</v>
      </c>
      <c r="R46" s="85">
        <v>1</v>
      </c>
      <c r="S46" s="84" t="s">
        <v>119</v>
      </c>
      <c r="T46" s="105">
        <v>44927</v>
      </c>
      <c r="U46" s="105">
        <v>46387</v>
      </c>
      <c r="V46" s="85">
        <v>1</v>
      </c>
      <c r="W46" s="85">
        <v>1</v>
      </c>
      <c r="X46" s="85">
        <v>1</v>
      </c>
      <c r="Y46" s="85">
        <v>1</v>
      </c>
      <c r="Z46" s="211">
        <v>1</v>
      </c>
      <c r="AA46" s="256">
        <v>1</v>
      </c>
      <c r="AB46" s="6"/>
      <c r="AC46" s="6"/>
      <c r="AD46" s="6"/>
      <c r="AE46" s="6"/>
      <c r="AF46" s="6"/>
      <c r="AG46" s="13" t="s">
        <v>360</v>
      </c>
      <c r="AH46" s="13"/>
      <c r="AI46" s="255"/>
      <c r="AJ46" s="255"/>
      <c r="AK46" s="255"/>
      <c r="AL46" s="13"/>
      <c r="AM46" s="7">
        <v>230000000</v>
      </c>
      <c r="AN46" s="7"/>
      <c r="AO46" s="7"/>
      <c r="AP46" s="90">
        <f t="shared" si="6"/>
        <v>0</v>
      </c>
      <c r="AQ46" s="238">
        <f t="shared" si="7"/>
        <v>0</v>
      </c>
      <c r="AR46" s="230"/>
      <c r="AS46" s="91"/>
      <c r="AT46" s="91"/>
      <c r="AU46" s="91"/>
      <c r="AV46" s="91"/>
      <c r="AW46" s="13"/>
      <c r="AX46" s="92"/>
    </row>
    <row r="47" spans="1:50" ht="409.5" hidden="1" x14ac:dyDescent="0.25">
      <c r="A47" s="82" t="s">
        <v>283</v>
      </c>
      <c r="B47" s="99" t="s">
        <v>284</v>
      </c>
      <c r="C47" s="99" t="s">
        <v>285</v>
      </c>
      <c r="D47" s="99" t="s">
        <v>361</v>
      </c>
      <c r="E47" s="99" t="s">
        <v>327</v>
      </c>
      <c r="F47" s="128" t="s">
        <v>288</v>
      </c>
      <c r="G47" s="83" t="s">
        <v>362</v>
      </c>
      <c r="H47" s="83" t="s">
        <v>363</v>
      </c>
      <c r="I47" s="100" t="s">
        <v>290</v>
      </c>
      <c r="J47" s="100" t="s">
        <v>291</v>
      </c>
      <c r="K47" s="99"/>
      <c r="L47" s="104">
        <v>11</v>
      </c>
      <c r="M47" s="129" t="s">
        <v>364</v>
      </c>
      <c r="N47" s="129" t="s">
        <v>365</v>
      </c>
      <c r="O47" s="129" t="s">
        <v>366</v>
      </c>
      <c r="P47" s="104" t="s">
        <v>147</v>
      </c>
      <c r="Q47" s="104" t="s">
        <v>148</v>
      </c>
      <c r="R47" s="133">
        <v>1</v>
      </c>
      <c r="S47" s="104" t="s">
        <v>119</v>
      </c>
      <c r="T47" s="105">
        <v>44927</v>
      </c>
      <c r="U47" s="105">
        <v>46387</v>
      </c>
      <c r="V47" s="85">
        <v>1</v>
      </c>
      <c r="W47" s="85">
        <v>1</v>
      </c>
      <c r="X47" s="85">
        <v>1</v>
      </c>
      <c r="Y47" s="85">
        <v>1</v>
      </c>
      <c r="Z47" s="211">
        <v>1</v>
      </c>
      <c r="AA47" s="256">
        <v>1</v>
      </c>
      <c r="AB47" s="6"/>
      <c r="AC47" s="6"/>
      <c r="AD47" s="6"/>
      <c r="AE47" s="6"/>
      <c r="AF47" s="6"/>
      <c r="AG47" s="13" t="s">
        <v>367</v>
      </c>
      <c r="AH47" s="13"/>
      <c r="AI47" s="255"/>
      <c r="AJ47" s="255"/>
      <c r="AK47" s="255"/>
      <c r="AL47" s="13"/>
      <c r="AM47" s="7">
        <v>3267211200</v>
      </c>
      <c r="AN47" s="7"/>
      <c r="AO47" s="7"/>
      <c r="AP47" s="90">
        <f t="shared" si="6"/>
        <v>0</v>
      </c>
      <c r="AQ47" s="238">
        <f t="shared" si="7"/>
        <v>0</v>
      </c>
      <c r="AR47" s="230"/>
      <c r="AS47" s="91"/>
      <c r="AT47" s="91"/>
      <c r="AU47" s="91"/>
      <c r="AV47" s="91"/>
      <c r="AW47" s="13"/>
      <c r="AX47" s="92"/>
    </row>
    <row r="48" spans="1:50" ht="409.5" hidden="1" x14ac:dyDescent="0.25">
      <c r="A48" s="134" t="s">
        <v>283</v>
      </c>
      <c r="B48" s="135" t="s">
        <v>284</v>
      </c>
      <c r="C48" s="135" t="s">
        <v>285</v>
      </c>
      <c r="D48" s="135" t="s">
        <v>297</v>
      </c>
      <c r="E48" s="135" t="s">
        <v>298</v>
      </c>
      <c r="F48" s="136" t="s">
        <v>288</v>
      </c>
      <c r="G48" s="137"/>
      <c r="H48" s="137"/>
      <c r="I48" s="138" t="s">
        <v>290</v>
      </c>
      <c r="J48" s="138" t="s">
        <v>291</v>
      </c>
      <c r="K48" s="139"/>
      <c r="L48" s="139">
        <v>12</v>
      </c>
      <c r="M48" s="140" t="s">
        <v>368</v>
      </c>
      <c r="N48" s="140" t="s">
        <v>369</v>
      </c>
      <c r="O48" s="140" t="s">
        <v>370</v>
      </c>
      <c r="P48" s="137" t="s">
        <v>147</v>
      </c>
      <c r="Q48" s="137" t="s">
        <v>69</v>
      </c>
      <c r="R48" s="135">
        <v>1</v>
      </c>
      <c r="S48" s="137" t="s">
        <v>119</v>
      </c>
      <c r="T48" s="141">
        <v>44927</v>
      </c>
      <c r="U48" s="141">
        <v>46387</v>
      </c>
      <c r="V48" s="135">
        <v>0.3</v>
      </c>
      <c r="W48" s="135">
        <v>0.25</v>
      </c>
      <c r="X48" s="135">
        <v>0.25</v>
      </c>
      <c r="Y48" s="142">
        <v>0.2</v>
      </c>
      <c r="Z48" s="213">
        <v>1</v>
      </c>
      <c r="AA48" s="267">
        <v>0.01</v>
      </c>
      <c r="AB48" s="36"/>
      <c r="AC48" s="36"/>
      <c r="AD48" s="36"/>
      <c r="AE48" s="36"/>
      <c r="AF48" s="36"/>
      <c r="AG48" s="37" t="s">
        <v>371</v>
      </c>
      <c r="AH48" s="37"/>
      <c r="AI48" s="255"/>
      <c r="AJ48" s="255"/>
      <c r="AK48" s="255"/>
      <c r="AL48" s="37"/>
      <c r="AM48" s="38"/>
      <c r="AN48" s="38"/>
      <c r="AO48" s="38"/>
      <c r="AP48" s="143" t="e">
        <f t="shared" si="6"/>
        <v>#DIV/0!</v>
      </c>
      <c r="AQ48" s="240" t="e">
        <f t="shared" si="7"/>
        <v>#DIV/0!</v>
      </c>
      <c r="AR48" s="232"/>
      <c r="AS48" s="144"/>
      <c r="AT48" s="144"/>
      <c r="AU48" s="144"/>
      <c r="AV48" s="144"/>
      <c r="AW48" s="44"/>
      <c r="AX48" s="145"/>
    </row>
    <row r="49" spans="1:50" ht="409.5" hidden="1" x14ac:dyDescent="0.25">
      <c r="A49" s="59" t="s">
        <v>372</v>
      </c>
      <c r="B49" s="60" t="s">
        <v>373</v>
      </c>
      <c r="C49" s="60" t="s">
        <v>374</v>
      </c>
      <c r="D49" s="60" t="s">
        <v>375</v>
      </c>
      <c r="E49" s="60" t="s">
        <v>376</v>
      </c>
      <c r="F49" s="60" t="s">
        <v>210</v>
      </c>
      <c r="G49" s="60" t="s">
        <v>186</v>
      </c>
      <c r="H49" s="60" t="s">
        <v>377</v>
      </c>
      <c r="I49" s="98" t="s">
        <v>378</v>
      </c>
      <c r="J49" s="98" t="s">
        <v>378</v>
      </c>
      <c r="K49" s="61">
        <v>1</v>
      </c>
      <c r="L49" s="81">
        <v>1</v>
      </c>
      <c r="M49" s="98" t="s">
        <v>379</v>
      </c>
      <c r="N49" s="60" t="s">
        <v>380</v>
      </c>
      <c r="O49" s="60" t="s">
        <v>381</v>
      </c>
      <c r="P49" s="60" t="s">
        <v>81</v>
      </c>
      <c r="Q49" s="60" t="s">
        <v>91</v>
      </c>
      <c r="R49" s="146">
        <v>0</v>
      </c>
      <c r="S49" s="60" t="s">
        <v>70</v>
      </c>
      <c r="T49" s="64">
        <v>44927</v>
      </c>
      <c r="U49" s="64">
        <v>46387</v>
      </c>
      <c r="V49" s="147">
        <v>0.25</v>
      </c>
      <c r="W49" s="147">
        <v>0.5</v>
      </c>
      <c r="X49" s="147">
        <v>0.75</v>
      </c>
      <c r="Y49" s="147">
        <v>1</v>
      </c>
      <c r="Z49" s="214">
        <v>1</v>
      </c>
      <c r="AA49" s="262">
        <v>0.25</v>
      </c>
      <c r="AB49" s="30"/>
      <c r="AC49" s="30"/>
      <c r="AD49" s="30"/>
      <c r="AE49" s="30"/>
      <c r="AF49" s="30"/>
      <c r="AG49" s="14" t="s">
        <v>382</v>
      </c>
      <c r="AH49" s="14"/>
      <c r="AI49" s="268"/>
      <c r="AJ49" s="268"/>
      <c r="AK49" s="268"/>
      <c r="AL49" s="14"/>
      <c r="AM49" s="20"/>
      <c r="AN49" s="20"/>
      <c r="AO49" s="20"/>
      <c r="AP49" s="65" t="e">
        <f t="shared" si="6"/>
        <v>#DIV/0!</v>
      </c>
      <c r="AQ49" s="236" t="e">
        <f t="shared" si="7"/>
        <v>#DIV/0!</v>
      </c>
      <c r="AR49" s="228"/>
      <c r="AS49" s="66"/>
      <c r="AT49" s="66"/>
      <c r="AU49" s="66"/>
      <c r="AV49" s="66"/>
      <c r="AW49" s="284"/>
      <c r="AX49" s="67"/>
    </row>
    <row r="50" spans="1:50" ht="202.5" hidden="1" x14ac:dyDescent="0.25">
      <c r="A50" s="82" t="s">
        <v>372</v>
      </c>
      <c r="B50" s="83" t="s">
        <v>373</v>
      </c>
      <c r="C50" s="83"/>
      <c r="D50" s="83"/>
      <c r="E50" s="83"/>
      <c r="F50" s="83"/>
      <c r="G50" s="83"/>
      <c r="H50" s="83"/>
      <c r="I50" s="83"/>
      <c r="J50" s="83"/>
      <c r="K50" s="99"/>
      <c r="L50" s="89">
        <v>2</v>
      </c>
      <c r="M50" s="100" t="s">
        <v>383</v>
      </c>
      <c r="N50" s="103" t="s">
        <v>384</v>
      </c>
      <c r="O50" s="148" t="s">
        <v>385</v>
      </c>
      <c r="P50" s="103" t="s">
        <v>90</v>
      </c>
      <c r="Q50" s="103" t="s">
        <v>148</v>
      </c>
      <c r="R50" s="149">
        <v>1</v>
      </c>
      <c r="S50" s="150" t="s">
        <v>70</v>
      </c>
      <c r="T50" s="88">
        <v>44927</v>
      </c>
      <c r="U50" s="88">
        <v>46387</v>
      </c>
      <c r="V50" s="151">
        <v>1</v>
      </c>
      <c r="W50" s="151">
        <v>1</v>
      </c>
      <c r="X50" s="151">
        <v>1</v>
      </c>
      <c r="Y50" s="151">
        <v>1</v>
      </c>
      <c r="Z50" s="215">
        <v>1</v>
      </c>
      <c r="AA50" s="256">
        <f>448/448</f>
        <v>1</v>
      </c>
      <c r="AB50" s="6"/>
      <c r="AC50" s="6"/>
      <c r="AD50" s="6"/>
      <c r="AE50" s="6"/>
      <c r="AF50" s="6"/>
      <c r="AG50" s="13" t="s">
        <v>386</v>
      </c>
      <c r="AH50" s="13"/>
      <c r="AI50" s="269"/>
      <c r="AJ50" s="269"/>
      <c r="AK50" s="269"/>
      <c r="AL50" s="13"/>
      <c r="AM50" s="7">
        <v>335555933</v>
      </c>
      <c r="AN50" s="7"/>
      <c r="AO50" s="7"/>
      <c r="AP50" s="152">
        <f t="shared" si="6"/>
        <v>0</v>
      </c>
      <c r="AQ50" s="241">
        <f t="shared" si="7"/>
        <v>0</v>
      </c>
      <c r="AR50" s="230"/>
      <c r="AS50" s="91"/>
      <c r="AT50" s="91"/>
      <c r="AU50" s="91"/>
      <c r="AV50" s="91"/>
      <c r="AW50" s="286"/>
      <c r="AX50" s="92"/>
    </row>
    <row r="51" spans="1:50" ht="225" hidden="1" x14ac:dyDescent="0.25">
      <c r="A51" s="82" t="s">
        <v>372</v>
      </c>
      <c r="B51" s="83" t="s">
        <v>373</v>
      </c>
      <c r="C51" s="83"/>
      <c r="D51" s="83"/>
      <c r="E51" s="83"/>
      <c r="F51" s="83"/>
      <c r="G51" s="83"/>
      <c r="H51" s="83"/>
      <c r="I51" s="83"/>
      <c r="J51" s="83"/>
      <c r="K51" s="99"/>
      <c r="L51" s="89">
        <v>3</v>
      </c>
      <c r="M51" s="100" t="s">
        <v>387</v>
      </c>
      <c r="N51" s="103" t="s">
        <v>388</v>
      </c>
      <c r="O51" s="148" t="s">
        <v>389</v>
      </c>
      <c r="P51" s="103" t="s">
        <v>90</v>
      </c>
      <c r="Q51" s="103" t="s">
        <v>148</v>
      </c>
      <c r="R51" s="149">
        <v>1</v>
      </c>
      <c r="S51" s="150" t="s">
        <v>70</v>
      </c>
      <c r="T51" s="88">
        <v>44927</v>
      </c>
      <c r="U51" s="88">
        <v>46387</v>
      </c>
      <c r="V51" s="151">
        <v>1</v>
      </c>
      <c r="W51" s="151">
        <v>1</v>
      </c>
      <c r="X51" s="151">
        <v>1</v>
      </c>
      <c r="Y51" s="151">
        <v>1</v>
      </c>
      <c r="Z51" s="215">
        <v>1</v>
      </c>
      <c r="AA51" s="256">
        <f>4386/4386</f>
        <v>1</v>
      </c>
      <c r="AB51" s="6"/>
      <c r="AC51" s="6"/>
      <c r="AD51" s="6"/>
      <c r="AE51" s="6"/>
      <c r="AF51" s="6"/>
      <c r="AG51" s="13" t="s">
        <v>390</v>
      </c>
      <c r="AH51" s="13"/>
      <c r="AI51" s="269"/>
      <c r="AJ51" s="269"/>
      <c r="AK51" s="269"/>
      <c r="AL51" s="13"/>
      <c r="AM51" s="7">
        <v>157845573</v>
      </c>
      <c r="AN51" s="7"/>
      <c r="AO51" s="7"/>
      <c r="AP51" s="152">
        <f t="shared" si="6"/>
        <v>0</v>
      </c>
      <c r="AQ51" s="241">
        <f t="shared" si="7"/>
        <v>0</v>
      </c>
      <c r="AR51" s="230"/>
      <c r="AS51" s="91"/>
      <c r="AT51" s="91"/>
      <c r="AU51" s="91"/>
      <c r="AV51" s="91"/>
      <c r="AW51" s="286"/>
      <c r="AX51" s="92"/>
    </row>
    <row r="52" spans="1:50" ht="135" hidden="1" x14ac:dyDescent="0.25">
      <c r="A52" s="82" t="s">
        <v>372</v>
      </c>
      <c r="B52" s="83" t="s">
        <v>373</v>
      </c>
      <c r="C52" s="83"/>
      <c r="D52" s="83"/>
      <c r="E52" s="83"/>
      <c r="F52" s="83"/>
      <c r="G52" s="83"/>
      <c r="H52" s="83"/>
      <c r="I52" s="83"/>
      <c r="J52" s="83"/>
      <c r="K52" s="99"/>
      <c r="L52" s="89">
        <v>4</v>
      </c>
      <c r="M52" s="100" t="s">
        <v>391</v>
      </c>
      <c r="N52" s="103" t="s">
        <v>392</v>
      </c>
      <c r="O52" s="148" t="s">
        <v>393</v>
      </c>
      <c r="P52" s="103" t="s">
        <v>81</v>
      </c>
      <c r="Q52" s="103" t="s">
        <v>69</v>
      </c>
      <c r="R52" s="149">
        <v>0</v>
      </c>
      <c r="S52" s="150" t="s">
        <v>70</v>
      </c>
      <c r="T52" s="88">
        <v>44927</v>
      </c>
      <c r="U52" s="88">
        <v>46387</v>
      </c>
      <c r="V52" s="151">
        <v>0.25</v>
      </c>
      <c r="W52" s="151">
        <v>0.25</v>
      </c>
      <c r="X52" s="151">
        <v>0.25</v>
      </c>
      <c r="Y52" s="151">
        <v>0.25</v>
      </c>
      <c r="Z52" s="215">
        <v>1</v>
      </c>
      <c r="AA52" s="256">
        <v>0.25</v>
      </c>
      <c r="AB52" s="6"/>
      <c r="AC52" s="6"/>
      <c r="AD52" s="6"/>
      <c r="AE52" s="6"/>
      <c r="AF52" s="6"/>
      <c r="AG52" s="13" t="s">
        <v>394</v>
      </c>
      <c r="AH52" s="13"/>
      <c r="AI52" s="269"/>
      <c r="AJ52" s="269"/>
      <c r="AK52" s="269"/>
      <c r="AL52" s="13"/>
      <c r="AM52" s="7">
        <v>714465938</v>
      </c>
      <c r="AN52" s="7"/>
      <c r="AO52" s="7"/>
      <c r="AP52" s="152">
        <f t="shared" si="6"/>
        <v>0</v>
      </c>
      <c r="AQ52" s="241">
        <f t="shared" si="7"/>
        <v>0</v>
      </c>
      <c r="AR52" s="230"/>
      <c r="AS52" s="91"/>
      <c r="AT52" s="91"/>
      <c r="AU52" s="91"/>
      <c r="AV52" s="91"/>
      <c r="AW52" s="286"/>
      <c r="AX52" s="92"/>
    </row>
    <row r="53" spans="1:50" ht="236.25" hidden="1" x14ac:dyDescent="0.25">
      <c r="A53" s="82" t="s">
        <v>372</v>
      </c>
      <c r="B53" s="83" t="s">
        <v>373</v>
      </c>
      <c r="C53" s="83"/>
      <c r="D53" s="83"/>
      <c r="E53" s="83"/>
      <c r="F53" s="83"/>
      <c r="G53" s="83"/>
      <c r="H53" s="83"/>
      <c r="I53" s="83"/>
      <c r="J53" s="83"/>
      <c r="K53" s="99"/>
      <c r="L53" s="89">
        <v>5</v>
      </c>
      <c r="M53" s="100" t="s">
        <v>395</v>
      </c>
      <c r="N53" s="103" t="s">
        <v>396</v>
      </c>
      <c r="O53" s="148" t="s">
        <v>397</v>
      </c>
      <c r="P53" s="103" t="s">
        <v>81</v>
      </c>
      <c r="Q53" s="103" t="s">
        <v>69</v>
      </c>
      <c r="R53" s="149">
        <v>0</v>
      </c>
      <c r="S53" s="150" t="s">
        <v>83</v>
      </c>
      <c r="T53" s="88">
        <v>44927</v>
      </c>
      <c r="U53" s="88">
        <v>46387</v>
      </c>
      <c r="V53" s="153">
        <v>32</v>
      </c>
      <c r="W53" s="153">
        <v>68</v>
      </c>
      <c r="X53" s="153">
        <v>100</v>
      </c>
      <c r="Y53" s="153">
        <v>300</v>
      </c>
      <c r="Z53" s="216">
        <f>SUM(V53:Y53)</f>
        <v>500</v>
      </c>
      <c r="AA53" s="254">
        <v>24</v>
      </c>
      <c r="AB53" s="5"/>
      <c r="AC53" s="5"/>
      <c r="AD53" s="5"/>
      <c r="AE53" s="5"/>
      <c r="AF53" s="5"/>
      <c r="AG53" s="13" t="s">
        <v>398</v>
      </c>
      <c r="AH53" s="13"/>
      <c r="AI53" s="269"/>
      <c r="AJ53" s="269"/>
      <c r="AK53" s="269"/>
      <c r="AL53" s="13"/>
      <c r="AM53" s="7">
        <v>671082556</v>
      </c>
      <c r="AN53" s="7"/>
      <c r="AO53" s="7"/>
      <c r="AP53" s="152">
        <f t="shared" si="6"/>
        <v>0</v>
      </c>
      <c r="AQ53" s="241">
        <f t="shared" si="7"/>
        <v>0</v>
      </c>
      <c r="AR53" s="230"/>
      <c r="AS53" s="91"/>
      <c r="AT53" s="91"/>
      <c r="AU53" s="91"/>
      <c r="AV53" s="91"/>
      <c r="AW53" s="286"/>
      <c r="AX53" s="92"/>
    </row>
    <row r="54" spans="1:50" ht="101.25" hidden="1" x14ac:dyDescent="0.25">
      <c r="A54" s="82" t="s">
        <v>372</v>
      </c>
      <c r="B54" s="83" t="s">
        <v>373</v>
      </c>
      <c r="C54" s="83"/>
      <c r="D54" s="83"/>
      <c r="E54" s="83"/>
      <c r="F54" s="83"/>
      <c r="G54" s="83"/>
      <c r="H54" s="83"/>
      <c r="I54" s="83"/>
      <c r="J54" s="83"/>
      <c r="K54" s="99"/>
      <c r="L54" s="89">
        <v>6</v>
      </c>
      <c r="M54" s="100" t="s">
        <v>399</v>
      </c>
      <c r="N54" s="103" t="s">
        <v>400</v>
      </c>
      <c r="O54" s="148" t="s">
        <v>401</v>
      </c>
      <c r="P54" s="103" t="s">
        <v>81</v>
      </c>
      <c r="Q54" s="103" t="s">
        <v>91</v>
      </c>
      <c r="R54" s="149">
        <v>0.2</v>
      </c>
      <c r="S54" s="150" t="s">
        <v>70</v>
      </c>
      <c r="T54" s="88">
        <v>44927</v>
      </c>
      <c r="U54" s="88">
        <v>46387</v>
      </c>
      <c r="V54" s="151">
        <v>0.25</v>
      </c>
      <c r="W54" s="151">
        <v>0.5</v>
      </c>
      <c r="X54" s="151">
        <v>0.75</v>
      </c>
      <c r="Y54" s="151">
        <v>1</v>
      </c>
      <c r="Z54" s="215">
        <v>1</v>
      </c>
      <c r="AA54" s="256">
        <f>25/100</f>
        <v>0.25</v>
      </c>
      <c r="AB54" s="6"/>
      <c r="AC54" s="6"/>
      <c r="AD54" s="6"/>
      <c r="AE54" s="6"/>
      <c r="AF54" s="6"/>
      <c r="AG54" s="13" t="s">
        <v>402</v>
      </c>
      <c r="AH54" s="13"/>
      <c r="AI54" s="269"/>
      <c r="AJ54" s="269"/>
      <c r="AK54" s="269"/>
      <c r="AL54" s="13"/>
      <c r="AM54" s="7">
        <v>247250000</v>
      </c>
      <c r="AN54" s="7"/>
      <c r="AO54" s="7"/>
      <c r="AP54" s="152">
        <f t="shared" si="6"/>
        <v>0</v>
      </c>
      <c r="AQ54" s="241">
        <f t="shared" si="7"/>
        <v>0</v>
      </c>
      <c r="AR54" s="230"/>
      <c r="AS54" s="91"/>
      <c r="AT54" s="91"/>
      <c r="AU54" s="91"/>
      <c r="AV54" s="91"/>
      <c r="AW54" s="286"/>
      <c r="AX54" s="92"/>
    </row>
    <row r="55" spans="1:50" ht="270" hidden="1" x14ac:dyDescent="0.25">
      <c r="A55" s="82" t="s">
        <v>372</v>
      </c>
      <c r="B55" s="83" t="s">
        <v>373</v>
      </c>
      <c r="C55" s="83"/>
      <c r="D55" s="83"/>
      <c r="E55" s="83"/>
      <c r="F55" s="83"/>
      <c r="G55" s="83"/>
      <c r="H55" s="83"/>
      <c r="I55" s="83"/>
      <c r="J55" s="83"/>
      <c r="K55" s="99"/>
      <c r="L55" s="89">
        <v>7</v>
      </c>
      <c r="M55" s="100" t="s">
        <v>403</v>
      </c>
      <c r="N55" s="103" t="s">
        <v>404</v>
      </c>
      <c r="O55" s="148" t="s">
        <v>405</v>
      </c>
      <c r="P55" s="103" t="s">
        <v>101</v>
      </c>
      <c r="Q55" s="103" t="s">
        <v>69</v>
      </c>
      <c r="R55" s="149">
        <v>0</v>
      </c>
      <c r="S55" s="150" t="s">
        <v>70</v>
      </c>
      <c r="T55" s="88">
        <v>44927</v>
      </c>
      <c r="U55" s="88">
        <v>46387</v>
      </c>
      <c r="V55" s="151">
        <v>0.25</v>
      </c>
      <c r="W55" s="151">
        <v>0.25</v>
      </c>
      <c r="X55" s="151">
        <v>0.25</v>
      </c>
      <c r="Y55" s="151">
        <v>0.25</v>
      </c>
      <c r="Z55" s="215">
        <v>1</v>
      </c>
      <c r="AA55" s="256">
        <f>7/32</f>
        <v>0.21875</v>
      </c>
      <c r="AB55" s="6"/>
      <c r="AC55" s="6"/>
      <c r="AD55" s="6"/>
      <c r="AE55" s="6"/>
      <c r="AF55" s="6"/>
      <c r="AG55" s="13" t="s">
        <v>406</v>
      </c>
      <c r="AH55" s="13"/>
      <c r="AI55" s="269"/>
      <c r="AJ55" s="269"/>
      <c r="AK55" s="269"/>
      <c r="AL55" s="13"/>
      <c r="AM55" s="7">
        <v>73000000</v>
      </c>
      <c r="AN55" s="7"/>
      <c r="AO55" s="7"/>
      <c r="AP55" s="152">
        <f t="shared" si="6"/>
        <v>0</v>
      </c>
      <c r="AQ55" s="241">
        <f t="shared" si="7"/>
        <v>0</v>
      </c>
      <c r="AR55" s="230"/>
      <c r="AS55" s="91"/>
      <c r="AT55" s="91"/>
      <c r="AU55" s="91"/>
      <c r="AV55" s="91"/>
      <c r="AW55" s="286"/>
      <c r="AX55" s="92"/>
    </row>
    <row r="56" spans="1:50" ht="113.25" hidden="1" thickBot="1" x14ac:dyDescent="0.3">
      <c r="A56" s="68" t="s">
        <v>372</v>
      </c>
      <c r="B56" s="69" t="s">
        <v>373</v>
      </c>
      <c r="C56" s="69"/>
      <c r="D56" s="69"/>
      <c r="E56" s="69"/>
      <c r="F56" s="69"/>
      <c r="G56" s="69"/>
      <c r="H56" s="69"/>
      <c r="I56" s="69"/>
      <c r="J56" s="69"/>
      <c r="K56" s="70"/>
      <c r="L56" s="102">
        <v>8</v>
      </c>
      <c r="M56" s="154" t="s">
        <v>407</v>
      </c>
      <c r="N56" s="72" t="s">
        <v>408</v>
      </c>
      <c r="O56" s="155" t="s">
        <v>409</v>
      </c>
      <c r="P56" s="72" t="s">
        <v>81</v>
      </c>
      <c r="Q56" s="72" t="s">
        <v>91</v>
      </c>
      <c r="R56" s="156">
        <v>0.1</v>
      </c>
      <c r="S56" s="157" t="s">
        <v>70</v>
      </c>
      <c r="T56" s="73">
        <v>44927</v>
      </c>
      <c r="U56" s="73">
        <v>46387</v>
      </c>
      <c r="V56" s="158">
        <v>0.4</v>
      </c>
      <c r="W56" s="158">
        <v>0.6</v>
      </c>
      <c r="X56" s="158">
        <v>0.8</v>
      </c>
      <c r="Y56" s="158">
        <v>1</v>
      </c>
      <c r="Z56" s="217">
        <v>1</v>
      </c>
      <c r="AA56" s="251">
        <f>8/32</f>
        <v>0.25</v>
      </c>
      <c r="AB56" s="21"/>
      <c r="AC56" s="21"/>
      <c r="AD56" s="21"/>
      <c r="AE56" s="21"/>
      <c r="AF56" s="21"/>
      <c r="AG56" s="23" t="s">
        <v>410</v>
      </c>
      <c r="AH56" s="23"/>
      <c r="AI56" s="270"/>
      <c r="AJ56" s="270"/>
      <c r="AK56" s="270"/>
      <c r="AL56" s="23"/>
      <c r="AM56" s="22">
        <v>221000000</v>
      </c>
      <c r="AN56" s="22"/>
      <c r="AO56" s="22"/>
      <c r="AP56" s="159">
        <f t="shared" si="6"/>
        <v>0</v>
      </c>
      <c r="AQ56" s="242">
        <f t="shared" si="7"/>
        <v>0</v>
      </c>
      <c r="AR56" s="229"/>
      <c r="AS56" s="75"/>
      <c r="AT56" s="75"/>
      <c r="AU56" s="75"/>
      <c r="AV56" s="75"/>
      <c r="AW56" s="285"/>
      <c r="AX56" s="76"/>
    </row>
    <row r="57" spans="1:50" ht="393.75" hidden="1" x14ac:dyDescent="0.25">
      <c r="A57" s="59" t="s">
        <v>411</v>
      </c>
      <c r="B57" s="60" t="s">
        <v>412</v>
      </c>
      <c r="C57" s="60" t="s">
        <v>413</v>
      </c>
      <c r="D57" s="60" t="s">
        <v>414</v>
      </c>
      <c r="E57" s="60" t="s">
        <v>414</v>
      </c>
      <c r="F57" s="60" t="s">
        <v>415</v>
      </c>
      <c r="G57" s="60" t="s">
        <v>415</v>
      </c>
      <c r="H57" s="60" t="s">
        <v>416</v>
      </c>
      <c r="I57" s="60" t="s">
        <v>417</v>
      </c>
      <c r="J57" s="60" t="s">
        <v>418</v>
      </c>
      <c r="K57" s="160">
        <v>0.25</v>
      </c>
      <c r="L57" s="161">
        <v>1</v>
      </c>
      <c r="M57" s="98" t="s">
        <v>419</v>
      </c>
      <c r="N57" s="60" t="s">
        <v>420</v>
      </c>
      <c r="O57" s="60" t="s">
        <v>421</v>
      </c>
      <c r="P57" s="60" t="s">
        <v>68</v>
      </c>
      <c r="Q57" s="60" t="s">
        <v>69</v>
      </c>
      <c r="R57" s="60">
        <v>0</v>
      </c>
      <c r="S57" s="60" t="s">
        <v>119</v>
      </c>
      <c r="T57" s="64">
        <v>44927</v>
      </c>
      <c r="U57" s="64">
        <v>46387</v>
      </c>
      <c r="V57" s="162">
        <v>0.25</v>
      </c>
      <c r="W57" s="162">
        <v>0.25</v>
      </c>
      <c r="X57" s="162">
        <v>0.25</v>
      </c>
      <c r="Y57" s="162">
        <v>0.25</v>
      </c>
      <c r="Z57" s="218">
        <v>1</v>
      </c>
      <c r="AA57" s="271">
        <f>16/16</f>
        <v>1</v>
      </c>
      <c r="AB57" s="39"/>
      <c r="AC57" s="39"/>
      <c r="AD57" s="39"/>
      <c r="AE57" s="39"/>
      <c r="AF57" s="39"/>
      <c r="AG57" s="32" t="s">
        <v>422</v>
      </c>
      <c r="AH57" s="32"/>
      <c r="AI57" s="250"/>
      <c r="AJ57" s="250"/>
      <c r="AK57" s="250"/>
      <c r="AL57" s="264"/>
      <c r="AM57" s="20">
        <v>10854500000</v>
      </c>
      <c r="AN57" s="20"/>
      <c r="AO57" s="20"/>
      <c r="AP57" s="65">
        <f t="shared" ref="AP57:AP60" si="8">AN57/AM57</f>
        <v>0</v>
      </c>
      <c r="AQ57" s="236">
        <f t="shared" ref="AQ57:AQ60" si="9">AO57/AM57</f>
        <v>0</v>
      </c>
      <c r="AR57" s="228"/>
      <c r="AS57" s="66"/>
      <c r="AT57" s="66"/>
      <c r="AU57" s="66"/>
      <c r="AV57" s="66"/>
      <c r="AW57" s="284"/>
      <c r="AX57" s="67"/>
    </row>
    <row r="58" spans="1:50" ht="281.25" hidden="1" x14ac:dyDescent="0.25">
      <c r="A58" s="82" t="s">
        <v>411</v>
      </c>
      <c r="B58" s="83" t="s">
        <v>423</v>
      </c>
      <c r="C58" s="83" t="s">
        <v>413</v>
      </c>
      <c r="D58" s="83" t="s">
        <v>414</v>
      </c>
      <c r="E58" s="83" t="s">
        <v>414</v>
      </c>
      <c r="F58" s="83" t="s">
        <v>415</v>
      </c>
      <c r="G58" s="83" t="s">
        <v>415</v>
      </c>
      <c r="H58" s="83" t="s">
        <v>416</v>
      </c>
      <c r="I58" s="83" t="s">
        <v>417</v>
      </c>
      <c r="J58" s="83" t="s">
        <v>418</v>
      </c>
      <c r="K58" s="163">
        <v>0.25</v>
      </c>
      <c r="L58" s="164">
        <v>2</v>
      </c>
      <c r="M58" s="101" t="s">
        <v>424</v>
      </c>
      <c r="N58" s="83" t="s">
        <v>425</v>
      </c>
      <c r="O58" s="165" t="s">
        <v>426</v>
      </c>
      <c r="P58" s="83" t="s">
        <v>147</v>
      </c>
      <c r="Q58" s="83" t="s">
        <v>91</v>
      </c>
      <c r="R58" s="83">
        <v>0</v>
      </c>
      <c r="S58" s="83" t="s">
        <v>70</v>
      </c>
      <c r="T58" s="88">
        <v>44927</v>
      </c>
      <c r="U58" s="88">
        <v>46387</v>
      </c>
      <c r="V58" s="149">
        <v>0.25</v>
      </c>
      <c r="W58" s="149">
        <v>0.25</v>
      </c>
      <c r="X58" s="149">
        <v>0.25</v>
      </c>
      <c r="Y58" s="149">
        <v>0.25</v>
      </c>
      <c r="Z58" s="219">
        <v>1</v>
      </c>
      <c r="AA58" s="272">
        <v>0</v>
      </c>
      <c r="AB58" s="9"/>
      <c r="AC58" s="9"/>
      <c r="AD58" s="9"/>
      <c r="AE58" s="9"/>
      <c r="AF58" s="9"/>
      <c r="AG58" s="12" t="s">
        <v>427</v>
      </c>
      <c r="AH58" s="12"/>
      <c r="AI58" s="255"/>
      <c r="AJ58" s="255"/>
      <c r="AK58" s="255"/>
      <c r="AL58" s="273"/>
      <c r="AM58" s="7">
        <v>3500000000</v>
      </c>
      <c r="AN58" s="7"/>
      <c r="AO58" s="7"/>
      <c r="AP58" s="90">
        <f t="shared" si="8"/>
        <v>0</v>
      </c>
      <c r="AQ58" s="238">
        <f t="shared" si="9"/>
        <v>0</v>
      </c>
      <c r="AR58" s="230"/>
      <c r="AS58" s="91"/>
      <c r="AT58" s="91"/>
      <c r="AU58" s="91"/>
      <c r="AV58" s="91"/>
      <c r="AW58" s="286"/>
      <c r="AX58" s="92"/>
    </row>
    <row r="59" spans="1:50" ht="281.25" hidden="1" x14ac:dyDescent="0.25">
      <c r="A59" s="82" t="s">
        <v>411</v>
      </c>
      <c r="B59" s="83" t="s">
        <v>423</v>
      </c>
      <c r="C59" s="83" t="s">
        <v>413</v>
      </c>
      <c r="D59" s="83" t="s">
        <v>414</v>
      </c>
      <c r="E59" s="83" t="s">
        <v>414</v>
      </c>
      <c r="F59" s="83" t="s">
        <v>415</v>
      </c>
      <c r="G59" s="83" t="s">
        <v>415</v>
      </c>
      <c r="H59" s="83" t="s">
        <v>416</v>
      </c>
      <c r="I59" s="83" t="s">
        <v>417</v>
      </c>
      <c r="J59" s="83" t="s">
        <v>418</v>
      </c>
      <c r="K59" s="163">
        <v>0.25</v>
      </c>
      <c r="L59" s="164">
        <v>3</v>
      </c>
      <c r="M59" s="101" t="s">
        <v>428</v>
      </c>
      <c r="N59" s="83" t="s">
        <v>429</v>
      </c>
      <c r="O59" s="165" t="s">
        <v>430</v>
      </c>
      <c r="P59" s="83" t="s">
        <v>147</v>
      </c>
      <c r="Q59" s="83" t="s">
        <v>91</v>
      </c>
      <c r="R59" s="83">
        <v>0</v>
      </c>
      <c r="S59" s="83" t="s">
        <v>70</v>
      </c>
      <c r="T59" s="88">
        <v>44927</v>
      </c>
      <c r="U59" s="88">
        <v>46387</v>
      </c>
      <c r="V59" s="149">
        <v>0.25</v>
      </c>
      <c r="W59" s="149">
        <v>0.25</v>
      </c>
      <c r="X59" s="149">
        <v>0.25</v>
      </c>
      <c r="Y59" s="149">
        <v>0.25</v>
      </c>
      <c r="Z59" s="219">
        <v>1</v>
      </c>
      <c r="AA59" s="256">
        <v>0</v>
      </c>
      <c r="AB59" s="6"/>
      <c r="AC59" s="6"/>
      <c r="AD59" s="6"/>
      <c r="AE59" s="6"/>
      <c r="AF59" s="6"/>
      <c r="AG59" s="12" t="s">
        <v>431</v>
      </c>
      <c r="AH59" s="12"/>
      <c r="AI59" s="255"/>
      <c r="AJ59" s="255"/>
      <c r="AK59" s="255"/>
      <c r="AL59" s="273"/>
      <c r="AM59" s="7">
        <v>31778885000</v>
      </c>
      <c r="AN59" s="7"/>
      <c r="AO59" s="7"/>
      <c r="AP59" s="90">
        <f t="shared" si="8"/>
        <v>0</v>
      </c>
      <c r="AQ59" s="238">
        <f t="shared" si="9"/>
        <v>0</v>
      </c>
      <c r="AR59" s="230"/>
      <c r="AS59" s="91"/>
      <c r="AT59" s="91"/>
      <c r="AU59" s="91"/>
      <c r="AV59" s="91"/>
      <c r="AW59" s="286"/>
      <c r="AX59" s="92"/>
    </row>
    <row r="60" spans="1:50" ht="282" hidden="1" thickBot="1" x14ac:dyDescent="0.3">
      <c r="A60" s="68" t="s">
        <v>411</v>
      </c>
      <c r="B60" s="69" t="s">
        <v>423</v>
      </c>
      <c r="C60" s="69" t="s">
        <v>413</v>
      </c>
      <c r="D60" s="69" t="s">
        <v>414</v>
      </c>
      <c r="E60" s="69" t="s">
        <v>414</v>
      </c>
      <c r="F60" s="69" t="s">
        <v>415</v>
      </c>
      <c r="G60" s="69" t="s">
        <v>415</v>
      </c>
      <c r="H60" s="69" t="s">
        <v>416</v>
      </c>
      <c r="I60" s="69" t="s">
        <v>234</v>
      </c>
      <c r="J60" s="69" t="s">
        <v>432</v>
      </c>
      <c r="K60" s="166">
        <v>0.25</v>
      </c>
      <c r="L60" s="167">
        <v>4</v>
      </c>
      <c r="M60" s="71" t="s">
        <v>433</v>
      </c>
      <c r="N60" s="69" t="s">
        <v>434</v>
      </c>
      <c r="O60" s="168" t="s">
        <v>435</v>
      </c>
      <c r="P60" s="69" t="s">
        <v>101</v>
      </c>
      <c r="Q60" s="69" t="s">
        <v>69</v>
      </c>
      <c r="R60" s="69">
        <v>0</v>
      </c>
      <c r="S60" s="69" t="s">
        <v>102</v>
      </c>
      <c r="T60" s="73">
        <v>44927</v>
      </c>
      <c r="U60" s="73">
        <v>46387</v>
      </c>
      <c r="V60" s="156">
        <v>0.25</v>
      </c>
      <c r="W60" s="156">
        <v>0.25</v>
      </c>
      <c r="X60" s="156">
        <v>0.25</v>
      </c>
      <c r="Y60" s="156">
        <v>0.25</v>
      </c>
      <c r="Z60" s="220">
        <v>1</v>
      </c>
      <c r="AA60" s="251">
        <f>1/4</f>
        <v>0.25</v>
      </c>
      <c r="AB60" s="21"/>
      <c r="AC60" s="21"/>
      <c r="AD60" s="21"/>
      <c r="AE60" s="21"/>
      <c r="AF60" s="21"/>
      <c r="AG60" s="35" t="s">
        <v>436</v>
      </c>
      <c r="AH60" s="35"/>
      <c r="AI60" s="253"/>
      <c r="AJ60" s="253"/>
      <c r="AK60" s="253"/>
      <c r="AL60" s="266"/>
      <c r="AM60" s="22">
        <v>280000000</v>
      </c>
      <c r="AN60" s="22"/>
      <c r="AO60" s="22"/>
      <c r="AP60" s="74">
        <f t="shared" si="8"/>
        <v>0</v>
      </c>
      <c r="AQ60" s="237">
        <f t="shared" si="9"/>
        <v>0</v>
      </c>
      <c r="AR60" s="229"/>
      <c r="AS60" s="75"/>
      <c r="AT60" s="75"/>
      <c r="AU60" s="75"/>
      <c r="AV60" s="75"/>
      <c r="AW60" s="285"/>
      <c r="AX60" s="76"/>
    </row>
    <row r="61" spans="1:50" ht="337.5" hidden="1" x14ac:dyDescent="0.25">
      <c r="A61" s="59" t="s">
        <v>437</v>
      </c>
      <c r="B61" s="61" t="s">
        <v>438</v>
      </c>
      <c r="C61" s="60" t="s">
        <v>439</v>
      </c>
      <c r="D61" s="60" t="s">
        <v>440</v>
      </c>
      <c r="E61" s="60" t="s">
        <v>441</v>
      </c>
      <c r="F61" s="60" t="s">
        <v>63</v>
      </c>
      <c r="G61" s="60"/>
      <c r="H61" s="60" t="s">
        <v>442</v>
      </c>
      <c r="I61" s="60" t="s">
        <v>189</v>
      </c>
      <c r="J61" s="60" t="s">
        <v>189</v>
      </c>
      <c r="K61" s="61">
        <v>0.2</v>
      </c>
      <c r="L61" s="81">
        <v>1</v>
      </c>
      <c r="M61" s="98" t="s">
        <v>443</v>
      </c>
      <c r="N61" s="60" t="s">
        <v>444</v>
      </c>
      <c r="O61" s="60" t="s">
        <v>445</v>
      </c>
      <c r="P61" s="60" t="s">
        <v>90</v>
      </c>
      <c r="Q61" s="60" t="s">
        <v>148</v>
      </c>
      <c r="R61" s="147">
        <v>0</v>
      </c>
      <c r="S61" s="60" t="s">
        <v>70</v>
      </c>
      <c r="T61" s="64">
        <v>44927</v>
      </c>
      <c r="U61" s="64">
        <v>45291</v>
      </c>
      <c r="V61" s="147">
        <v>0.25</v>
      </c>
      <c r="W61" s="147">
        <v>0.25</v>
      </c>
      <c r="X61" s="147">
        <v>0.25</v>
      </c>
      <c r="Y61" s="147">
        <v>0.25</v>
      </c>
      <c r="Z61" s="214">
        <v>1</v>
      </c>
      <c r="AA61" s="262">
        <v>1</v>
      </c>
      <c r="AB61" s="30"/>
      <c r="AC61" s="30"/>
      <c r="AD61" s="30"/>
      <c r="AE61" s="30"/>
      <c r="AF61" s="30"/>
      <c r="AG61" s="32" t="s">
        <v>446</v>
      </c>
      <c r="AH61" s="32"/>
      <c r="AI61" s="250"/>
      <c r="AJ61" s="250"/>
      <c r="AK61" s="250"/>
      <c r="AL61" s="264"/>
      <c r="AM61" s="20">
        <v>8941012560</v>
      </c>
      <c r="AN61" s="20"/>
      <c r="AO61" s="20"/>
      <c r="AP61" s="147">
        <f t="shared" ref="AP61" si="10">AN61/AM61</f>
        <v>0</v>
      </c>
      <c r="AQ61" s="243">
        <f t="shared" ref="AQ61" si="11">AO61/AM61</f>
        <v>0</v>
      </c>
      <c r="AR61" s="228"/>
      <c r="AS61" s="66"/>
      <c r="AT61" s="66"/>
      <c r="AU61" s="66"/>
      <c r="AV61" s="66"/>
      <c r="AW61" s="284"/>
      <c r="AX61" s="67"/>
    </row>
    <row r="62" spans="1:50" ht="409.5" hidden="1" x14ac:dyDescent="0.25">
      <c r="A62" s="82" t="s">
        <v>437</v>
      </c>
      <c r="B62" s="99" t="s">
        <v>438</v>
      </c>
      <c r="C62" s="83" t="s">
        <v>447</v>
      </c>
      <c r="D62" s="83" t="s">
        <v>448</v>
      </c>
      <c r="E62" s="83" t="s">
        <v>449</v>
      </c>
      <c r="F62" s="83" t="s">
        <v>63</v>
      </c>
      <c r="G62" s="83"/>
      <c r="H62" s="83" t="s">
        <v>450</v>
      </c>
      <c r="I62" s="83" t="s">
        <v>189</v>
      </c>
      <c r="J62" s="83" t="s">
        <v>189</v>
      </c>
      <c r="K62" s="99">
        <v>0.2</v>
      </c>
      <c r="L62" s="89">
        <v>2</v>
      </c>
      <c r="M62" s="101" t="s">
        <v>451</v>
      </c>
      <c r="N62" s="83" t="s">
        <v>452</v>
      </c>
      <c r="O62" s="83" t="s">
        <v>453</v>
      </c>
      <c r="P62" s="83" t="s">
        <v>90</v>
      </c>
      <c r="Q62" s="83" t="s">
        <v>148</v>
      </c>
      <c r="R62" s="99">
        <v>1</v>
      </c>
      <c r="S62" s="83" t="s">
        <v>70</v>
      </c>
      <c r="T62" s="88">
        <v>44927</v>
      </c>
      <c r="U62" s="88">
        <v>45291</v>
      </c>
      <c r="V62" s="99">
        <v>0.25</v>
      </c>
      <c r="W62" s="99">
        <v>0.25</v>
      </c>
      <c r="X62" s="99">
        <v>0.25</v>
      </c>
      <c r="Y62" s="99">
        <v>0.25</v>
      </c>
      <c r="Z62" s="215">
        <v>1</v>
      </c>
      <c r="AA62" s="256">
        <v>0.15789473684210525</v>
      </c>
      <c r="AB62" s="6"/>
      <c r="AC62" s="6"/>
      <c r="AD62" s="6"/>
      <c r="AE62" s="6"/>
      <c r="AF62" s="6"/>
      <c r="AG62" s="12" t="s">
        <v>454</v>
      </c>
      <c r="AH62" s="12"/>
      <c r="AI62" s="255"/>
      <c r="AJ62" s="255"/>
      <c r="AK62" s="255"/>
      <c r="AL62" s="273"/>
      <c r="AM62" s="7">
        <v>7074000000</v>
      </c>
      <c r="AN62" s="7"/>
      <c r="AO62" s="7"/>
      <c r="AP62" s="151">
        <f t="shared" ref="AP62:AP65" si="12">AN62/AM62</f>
        <v>0</v>
      </c>
      <c r="AQ62" s="244">
        <f t="shared" ref="AQ62:AQ65" si="13">AO62/AM62</f>
        <v>0</v>
      </c>
      <c r="AR62" s="230"/>
      <c r="AS62" s="91"/>
      <c r="AT62" s="91"/>
      <c r="AU62" s="91"/>
      <c r="AV62" s="91"/>
      <c r="AW62" s="286"/>
      <c r="AX62" s="92"/>
    </row>
    <row r="63" spans="1:50" ht="409.5" hidden="1" x14ac:dyDescent="0.25">
      <c r="A63" s="82" t="s">
        <v>437</v>
      </c>
      <c r="B63" s="99" t="s">
        <v>438</v>
      </c>
      <c r="C63" s="83" t="s">
        <v>455</v>
      </c>
      <c r="D63" s="83" t="s">
        <v>448</v>
      </c>
      <c r="E63" s="83" t="s">
        <v>456</v>
      </c>
      <c r="F63" s="83" t="s">
        <v>63</v>
      </c>
      <c r="G63" s="83"/>
      <c r="H63" s="83" t="s">
        <v>457</v>
      </c>
      <c r="I63" s="83" t="s">
        <v>189</v>
      </c>
      <c r="J63" s="83" t="s">
        <v>189</v>
      </c>
      <c r="K63" s="99">
        <v>0.2</v>
      </c>
      <c r="L63" s="89">
        <v>3</v>
      </c>
      <c r="M63" s="101" t="s">
        <v>458</v>
      </c>
      <c r="N63" s="104" t="s">
        <v>459</v>
      </c>
      <c r="O63" s="104" t="s">
        <v>460</v>
      </c>
      <c r="P63" s="83" t="s">
        <v>90</v>
      </c>
      <c r="Q63" s="83" t="s">
        <v>148</v>
      </c>
      <c r="R63" s="2">
        <v>1</v>
      </c>
      <c r="S63" s="83" t="s">
        <v>70</v>
      </c>
      <c r="T63" s="88">
        <v>44927</v>
      </c>
      <c r="U63" s="88">
        <v>45291</v>
      </c>
      <c r="V63" s="99">
        <v>0.25</v>
      </c>
      <c r="W63" s="99">
        <v>0.25</v>
      </c>
      <c r="X63" s="99">
        <v>0.25</v>
      </c>
      <c r="Y63" s="99">
        <v>0.25</v>
      </c>
      <c r="Z63" s="215">
        <v>1</v>
      </c>
      <c r="AA63" s="256">
        <v>0.54545454545454541</v>
      </c>
      <c r="AB63" s="6"/>
      <c r="AC63" s="6"/>
      <c r="AD63" s="6"/>
      <c r="AE63" s="6"/>
      <c r="AF63" s="6"/>
      <c r="AG63" s="12" t="s">
        <v>461</v>
      </c>
      <c r="AH63" s="12"/>
      <c r="AI63" s="255"/>
      <c r="AJ63" s="255"/>
      <c r="AK63" s="255"/>
      <c r="AL63" s="273"/>
      <c r="AM63" s="7">
        <v>8510881414</v>
      </c>
      <c r="AN63" s="7"/>
      <c r="AO63" s="7"/>
      <c r="AP63" s="151">
        <f t="shared" si="12"/>
        <v>0</v>
      </c>
      <c r="AQ63" s="244">
        <f t="shared" si="13"/>
        <v>0</v>
      </c>
      <c r="AR63" s="230"/>
      <c r="AS63" s="91"/>
      <c r="AT63" s="91"/>
      <c r="AU63" s="91"/>
      <c r="AV63" s="91"/>
      <c r="AW63" s="286"/>
      <c r="AX63" s="92"/>
    </row>
    <row r="64" spans="1:50" ht="409.5" hidden="1" x14ac:dyDescent="0.25">
      <c r="A64" s="82" t="s">
        <v>437</v>
      </c>
      <c r="B64" s="99" t="s">
        <v>438</v>
      </c>
      <c r="C64" s="83" t="s">
        <v>447</v>
      </c>
      <c r="D64" s="83" t="s">
        <v>448</v>
      </c>
      <c r="E64" s="83" t="s">
        <v>449</v>
      </c>
      <c r="F64" s="83" t="s">
        <v>63</v>
      </c>
      <c r="G64" s="83"/>
      <c r="H64" s="83" t="s">
        <v>462</v>
      </c>
      <c r="I64" s="83" t="s">
        <v>189</v>
      </c>
      <c r="J64" s="83" t="s">
        <v>189</v>
      </c>
      <c r="K64" s="99">
        <v>0.2</v>
      </c>
      <c r="L64" s="89">
        <v>4</v>
      </c>
      <c r="M64" s="101" t="s">
        <v>463</v>
      </c>
      <c r="N64" s="104" t="s">
        <v>464</v>
      </c>
      <c r="O64" s="104" t="s">
        <v>465</v>
      </c>
      <c r="P64" s="83" t="s">
        <v>90</v>
      </c>
      <c r="Q64" s="83" t="s">
        <v>148</v>
      </c>
      <c r="R64" s="2">
        <v>1</v>
      </c>
      <c r="S64" s="83" t="s">
        <v>70</v>
      </c>
      <c r="T64" s="88">
        <v>44927</v>
      </c>
      <c r="U64" s="88">
        <v>45291</v>
      </c>
      <c r="V64" s="99">
        <v>0.25</v>
      </c>
      <c r="W64" s="99">
        <v>0.25</v>
      </c>
      <c r="X64" s="99">
        <v>0.25</v>
      </c>
      <c r="Y64" s="99">
        <v>0.25</v>
      </c>
      <c r="Z64" s="215">
        <v>1</v>
      </c>
      <c r="AA64" s="256">
        <v>0.5714285714285714</v>
      </c>
      <c r="AB64" s="6"/>
      <c r="AC64" s="6"/>
      <c r="AD64" s="6"/>
      <c r="AE64" s="6"/>
      <c r="AF64" s="6"/>
      <c r="AG64" s="12" t="s">
        <v>466</v>
      </c>
      <c r="AH64" s="12"/>
      <c r="AI64" s="255"/>
      <c r="AJ64" s="255"/>
      <c r="AK64" s="255"/>
      <c r="AL64" s="273"/>
      <c r="AM64" s="7">
        <v>4184000000</v>
      </c>
      <c r="AN64" s="7"/>
      <c r="AO64" s="7"/>
      <c r="AP64" s="151">
        <f t="shared" si="12"/>
        <v>0</v>
      </c>
      <c r="AQ64" s="244">
        <f t="shared" si="13"/>
        <v>0</v>
      </c>
      <c r="AR64" s="230"/>
      <c r="AS64" s="91"/>
      <c r="AT64" s="91"/>
      <c r="AU64" s="91"/>
      <c r="AV64" s="91"/>
      <c r="AW64" s="286"/>
      <c r="AX64" s="92"/>
    </row>
    <row r="65" spans="1:50" ht="409.6" hidden="1" thickBot="1" x14ac:dyDescent="0.3">
      <c r="A65" s="68" t="s">
        <v>437</v>
      </c>
      <c r="B65" s="70" t="s">
        <v>438</v>
      </c>
      <c r="C65" s="69" t="s">
        <v>96</v>
      </c>
      <c r="D65" s="69" t="s">
        <v>448</v>
      </c>
      <c r="E65" s="69" t="s">
        <v>449</v>
      </c>
      <c r="F65" s="69" t="s">
        <v>63</v>
      </c>
      <c r="G65" s="69"/>
      <c r="H65" s="69" t="s">
        <v>467</v>
      </c>
      <c r="I65" s="69" t="s">
        <v>189</v>
      </c>
      <c r="J65" s="69" t="s">
        <v>189</v>
      </c>
      <c r="K65" s="70">
        <v>0.2</v>
      </c>
      <c r="L65" s="102">
        <v>5</v>
      </c>
      <c r="M65" s="71" t="s">
        <v>468</v>
      </c>
      <c r="N65" s="69" t="s">
        <v>469</v>
      </c>
      <c r="O65" s="71" t="s">
        <v>470</v>
      </c>
      <c r="P65" s="69" t="s">
        <v>90</v>
      </c>
      <c r="Q65" s="69" t="s">
        <v>148</v>
      </c>
      <c r="R65" s="3">
        <v>1</v>
      </c>
      <c r="S65" s="169" t="s">
        <v>119</v>
      </c>
      <c r="T65" s="73">
        <v>44927</v>
      </c>
      <c r="U65" s="73">
        <v>45291</v>
      </c>
      <c r="V65" s="70">
        <v>0.25</v>
      </c>
      <c r="W65" s="70">
        <v>0.25</v>
      </c>
      <c r="X65" s="70">
        <v>0.25</v>
      </c>
      <c r="Y65" s="70">
        <v>0.25</v>
      </c>
      <c r="Z65" s="217">
        <v>1</v>
      </c>
      <c r="AA65" s="251">
        <v>0.38461538461538464</v>
      </c>
      <c r="AB65" s="21"/>
      <c r="AC65" s="21"/>
      <c r="AD65" s="21"/>
      <c r="AE65" s="21"/>
      <c r="AF65" s="21"/>
      <c r="AG65" s="35" t="s">
        <v>471</v>
      </c>
      <c r="AH65" s="35"/>
      <c r="AI65" s="253"/>
      <c r="AJ65" s="253"/>
      <c r="AK65" s="253"/>
      <c r="AL65" s="266"/>
      <c r="AM65" s="22">
        <v>3150000000</v>
      </c>
      <c r="AN65" s="22"/>
      <c r="AO65" s="22"/>
      <c r="AP65" s="158">
        <f t="shared" si="12"/>
        <v>0</v>
      </c>
      <c r="AQ65" s="245">
        <f t="shared" si="13"/>
        <v>0</v>
      </c>
      <c r="AR65" s="229"/>
      <c r="AS65" s="75"/>
      <c r="AT65" s="75"/>
      <c r="AU65" s="75"/>
      <c r="AV65" s="75"/>
      <c r="AW65" s="285"/>
      <c r="AX65" s="76"/>
    </row>
    <row r="66" spans="1:50" ht="395.25" hidden="1" x14ac:dyDescent="0.25">
      <c r="A66" s="59" t="s">
        <v>472</v>
      </c>
      <c r="B66" s="60" t="s">
        <v>473</v>
      </c>
      <c r="C66" s="170" t="s">
        <v>474</v>
      </c>
      <c r="D66" s="60" t="s">
        <v>475</v>
      </c>
      <c r="E66" s="60" t="s">
        <v>476</v>
      </c>
      <c r="F66" s="60" t="s">
        <v>477</v>
      </c>
      <c r="G66" s="60" t="s">
        <v>63</v>
      </c>
      <c r="H66" s="60" t="s">
        <v>478</v>
      </c>
      <c r="I66" s="171" t="s">
        <v>189</v>
      </c>
      <c r="J66" s="60" t="s">
        <v>479</v>
      </c>
      <c r="K66" s="61">
        <v>0.2</v>
      </c>
      <c r="L66" s="81">
        <v>1</v>
      </c>
      <c r="M66" s="98" t="s">
        <v>480</v>
      </c>
      <c r="N66" s="60" t="s">
        <v>481</v>
      </c>
      <c r="O66" s="60" t="s">
        <v>482</v>
      </c>
      <c r="P66" s="60" t="s">
        <v>81</v>
      </c>
      <c r="Q66" s="60" t="s">
        <v>69</v>
      </c>
      <c r="R66" s="60" t="s">
        <v>63</v>
      </c>
      <c r="S66" s="60" t="s">
        <v>70</v>
      </c>
      <c r="T66" s="64">
        <v>44927</v>
      </c>
      <c r="U66" s="64">
        <v>46387</v>
      </c>
      <c r="V66" s="147">
        <v>0.2</v>
      </c>
      <c r="W66" s="147">
        <v>0.2</v>
      </c>
      <c r="X66" s="147">
        <v>0.3</v>
      </c>
      <c r="Y66" s="147">
        <v>0.3</v>
      </c>
      <c r="Z66" s="214">
        <f>SUM(V66:Y66)</f>
        <v>1</v>
      </c>
      <c r="AA66" s="274" t="s">
        <v>120</v>
      </c>
      <c r="AB66" s="275"/>
      <c r="AC66" s="275"/>
      <c r="AD66" s="275"/>
      <c r="AE66" s="275"/>
      <c r="AF66" s="275"/>
      <c r="AG66" s="14" t="s">
        <v>483</v>
      </c>
      <c r="AH66" s="14"/>
      <c r="AI66" s="250"/>
      <c r="AJ66" s="250"/>
      <c r="AK66" s="250"/>
      <c r="AL66" s="264"/>
      <c r="AM66" s="20">
        <v>343498924</v>
      </c>
      <c r="AN66" s="20"/>
      <c r="AO66" s="20"/>
      <c r="AP66" s="40">
        <f>(AN66/AM66)</f>
        <v>0</v>
      </c>
      <c r="AQ66" s="121">
        <f>AO66/AM66</f>
        <v>0</v>
      </c>
      <c r="AR66" s="228"/>
      <c r="AS66" s="66"/>
      <c r="AT66" s="66"/>
      <c r="AU66" s="66"/>
      <c r="AV66" s="66"/>
      <c r="AW66" s="284"/>
      <c r="AX66" s="67"/>
    </row>
    <row r="67" spans="1:50" ht="395.25" hidden="1" x14ac:dyDescent="0.25">
      <c r="A67" s="82" t="s">
        <v>472</v>
      </c>
      <c r="B67" s="83" t="s">
        <v>473</v>
      </c>
      <c r="C67" s="172" t="s">
        <v>474</v>
      </c>
      <c r="D67" s="83" t="s">
        <v>475</v>
      </c>
      <c r="E67" s="83" t="s">
        <v>476</v>
      </c>
      <c r="F67" s="83" t="s">
        <v>477</v>
      </c>
      <c r="G67" s="83" t="s">
        <v>63</v>
      </c>
      <c r="H67" s="83" t="s">
        <v>478</v>
      </c>
      <c r="I67" s="173" t="s">
        <v>189</v>
      </c>
      <c r="J67" s="83" t="s">
        <v>484</v>
      </c>
      <c r="K67" s="99">
        <v>0.4</v>
      </c>
      <c r="L67" s="89">
        <v>2</v>
      </c>
      <c r="M67" s="101" t="s">
        <v>485</v>
      </c>
      <c r="N67" s="83" t="s">
        <v>486</v>
      </c>
      <c r="O67" s="83" t="s">
        <v>487</v>
      </c>
      <c r="P67" s="83" t="s">
        <v>81</v>
      </c>
      <c r="Q67" s="103" t="s">
        <v>69</v>
      </c>
      <c r="R67" s="83" t="s">
        <v>63</v>
      </c>
      <c r="S67" s="83" t="s">
        <v>70</v>
      </c>
      <c r="T67" s="88">
        <v>44927</v>
      </c>
      <c r="U67" s="88">
        <v>46387</v>
      </c>
      <c r="V67" s="99">
        <v>0.25</v>
      </c>
      <c r="W67" s="151">
        <v>0.25</v>
      </c>
      <c r="X67" s="151">
        <v>0.25</v>
      </c>
      <c r="Y67" s="151">
        <v>0.25</v>
      </c>
      <c r="Z67" s="215">
        <f t="shared" ref="Z67:Z68" si="14">SUM(V67:Y67)</f>
        <v>1</v>
      </c>
      <c r="AA67" s="276">
        <v>2.5000000000000001E-2</v>
      </c>
      <c r="AB67" s="10"/>
      <c r="AC67" s="10"/>
      <c r="AD67" s="10"/>
      <c r="AE67" s="10"/>
      <c r="AF67" s="10"/>
      <c r="AG67" s="13" t="s">
        <v>488</v>
      </c>
      <c r="AH67" s="13"/>
      <c r="AI67" s="255"/>
      <c r="AJ67" s="255"/>
      <c r="AK67" s="255"/>
      <c r="AL67" s="273"/>
      <c r="AM67" s="7">
        <v>236040000</v>
      </c>
      <c r="AN67" s="7"/>
      <c r="AO67" s="7"/>
      <c r="AP67" s="18">
        <f>(AN67/AM67)</f>
        <v>0</v>
      </c>
      <c r="AQ67" s="246">
        <f>AO67/AM67</f>
        <v>0</v>
      </c>
      <c r="AR67" s="230"/>
      <c r="AS67" s="91"/>
      <c r="AT67" s="91"/>
      <c r="AU67" s="91"/>
      <c r="AV67" s="91"/>
      <c r="AW67" s="286"/>
      <c r="AX67" s="92"/>
    </row>
    <row r="68" spans="1:50" ht="396" hidden="1" thickBot="1" x14ac:dyDescent="0.3">
      <c r="A68" s="68" t="s">
        <v>472</v>
      </c>
      <c r="B68" s="69" t="s">
        <v>473</v>
      </c>
      <c r="C68" s="174" t="s">
        <v>474</v>
      </c>
      <c r="D68" s="69" t="s">
        <v>475</v>
      </c>
      <c r="E68" s="69" t="s">
        <v>476</v>
      </c>
      <c r="F68" s="69" t="s">
        <v>477</v>
      </c>
      <c r="G68" s="69" t="s">
        <v>63</v>
      </c>
      <c r="H68" s="69" t="s">
        <v>478</v>
      </c>
      <c r="I68" s="175" t="s">
        <v>189</v>
      </c>
      <c r="J68" s="69" t="s">
        <v>489</v>
      </c>
      <c r="K68" s="70">
        <v>0.4</v>
      </c>
      <c r="L68" s="102">
        <v>3</v>
      </c>
      <c r="M68" s="71" t="s">
        <v>490</v>
      </c>
      <c r="N68" s="69" t="s">
        <v>491</v>
      </c>
      <c r="O68" s="69" t="s">
        <v>492</v>
      </c>
      <c r="P68" s="69" t="s">
        <v>81</v>
      </c>
      <c r="Q68" s="69" t="s">
        <v>69</v>
      </c>
      <c r="R68" s="69" t="s">
        <v>63</v>
      </c>
      <c r="S68" s="69" t="s">
        <v>70</v>
      </c>
      <c r="T68" s="73">
        <v>44927</v>
      </c>
      <c r="U68" s="73">
        <v>46387</v>
      </c>
      <c r="V68" s="70">
        <v>0.3</v>
      </c>
      <c r="W68" s="70">
        <v>0.3</v>
      </c>
      <c r="X68" s="70">
        <v>0.2</v>
      </c>
      <c r="Y68" s="70">
        <v>0.2</v>
      </c>
      <c r="Z68" s="217">
        <f t="shared" si="14"/>
        <v>1</v>
      </c>
      <c r="AA68" s="277"/>
      <c r="AB68" s="278"/>
      <c r="AC68" s="278"/>
      <c r="AD68" s="278"/>
      <c r="AE68" s="278"/>
      <c r="AF68" s="278"/>
      <c r="AG68" s="23" t="s">
        <v>493</v>
      </c>
      <c r="AH68" s="23"/>
      <c r="AI68" s="253"/>
      <c r="AJ68" s="253"/>
      <c r="AK68" s="253"/>
      <c r="AL68" s="266"/>
      <c r="AM68" s="22">
        <v>436110000</v>
      </c>
      <c r="AN68" s="22"/>
      <c r="AO68" s="22"/>
      <c r="AP68" s="41">
        <f>(AN68/AM68)</f>
        <v>0</v>
      </c>
      <c r="AQ68" s="247">
        <f>AO68/AM68</f>
        <v>0</v>
      </c>
      <c r="AR68" s="229"/>
      <c r="AS68" s="75"/>
      <c r="AT68" s="75"/>
      <c r="AU68" s="75"/>
      <c r="AV68" s="75"/>
      <c r="AW68" s="285"/>
      <c r="AX68" s="76"/>
    </row>
    <row r="69" spans="1:50" ht="146.25" hidden="1" x14ac:dyDescent="0.25">
      <c r="A69" s="59" t="s">
        <v>494</v>
      </c>
      <c r="B69" s="61" t="s">
        <v>495</v>
      </c>
      <c r="C69" s="61" t="s">
        <v>496</v>
      </c>
      <c r="D69" s="61" t="s">
        <v>497</v>
      </c>
      <c r="E69" s="61" t="s">
        <v>498</v>
      </c>
      <c r="F69" s="60" t="s">
        <v>499</v>
      </c>
      <c r="G69" s="60" t="s">
        <v>499</v>
      </c>
      <c r="H69" s="60" t="s">
        <v>499</v>
      </c>
      <c r="I69" s="60"/>
      <c r="J69" s="60"/>
      <c r="K69" s="61"/>
      <c r="L69" s="60" t="s">
        <v>247</v>
      </c>
      <c r="M69" s="98" t="s">
        <v>500</v>
      </c>
      <c r="N69" s="125" t="s">
        <v>501</v>
      </c>
      <c r="O69" s="125" t="s">
        <v>502</v>
      </c>
      <c r="P69" s="125" t="s">
        <v>90</v>
      </c>
      <c r="Q69" s="125" t="s">
        <v>148</v>
      </c>
      <c r="R69" s="176">
        <v>1</v>
      </c>
      <c r="S69" s="125" t="s">
        <v>503</v>
      </c>
      <c r="T69" s="64">
        <v>44927</v>
      </c>
      <c r="U69" s="64">
        <v>45291</v>
      </c>
      <c r="V69" s="79">
        <v>64</v>
      </c>
      <c r="W69" s="79">
        <v>64</v>
      </c>
      <c r="X69" s="79">
        <v>64</v>
      </c>
      <c r="Y69" s="79">
        <v>64</v>
      </c>
      <c r="Z69" s="200">
        <f>V69+W69+X69+Y69</f>
        <v>256</v>
      </c>
      <c r="AA69" s="248">
        <v>16</v>
      </c>
      <c r="AB69" s="19"/>
      <c r="AC69" s="19"/>
      <c r="AD69" s="19"/>
      <c r="AE69" s="19"/>
      <c r="AF69" s="19"/>
      <c r="AG69" s="14" t="s">
        <v>504</v>
      </c>
      <c r="AH69" s="14"/>
      <c r="AI69" s="250"/>
      <c r="AJ69" s="250"/>
      <c r="AK69" s="250"/>
      <c r="AL69" s="264"/>
      <c r="AM69" s="20">
        <v>834940911</v>
      </c>
      <c r="AN69" s="20"/>
      <c r="AO69" s="20"/>
      <c r="AP69" s="65">
        <f t="shared" ref="AP69:AP80" si="15">AN69/AM69</f>
        <v>0</v>
      </c>
      <c r="AQ69" s="236">
        <f t="shared" ref="AQ69:AQ80" si="16">AO69/AM69</f>
        <v>0</v>
      </c>
      <c r="AR69" s="228"/>
      <c r="AS69" s="66"/>
      <c r="AT69" s="66"/>
      <c r="AU69" s="66"/>
      <c r="AV69" s="66"/>
      <c r="AW69" s="284"/>
      <c r="AX69" s="67"/>
    </row>
    <row r="70" spans="1:50" ht="146.25" hidden="1" x14ac:dyDescent="0.25">
      <c r="A70" s="82" t="s">
        <v>494</v>
      </c>
      <c r="B70" s="99" t="s">
        <v>495</v>
      </c>
      <c r="C70" s="99" t="s">
        <v>496</v>
      </c>
      <c r="D70" s="99" t="s">
        <v>497</v>
      </c>
      <c r="E70" s="99" t="s">
        <v>498</v>
      </c>
      <c r="F70" s="83" t="s">
        <v>499</v>
      </c>
      <c r="G70" s="83" t="s">
        <v>499</v>
      </c>
      <c r="H70" s="83" t="s">
        <v>499</v>
      </c>
      <c r="I70" s="83"/>
      <c r="J70" s="83"/>
      <c r="K70" s="99"/>
      <c r="L70" s="83" t="s">
        <v>251</v>
      </c>
      <c r="M70" s="100" t="s">
        <v>505</v>
      </c>
      <c r="N70" s="104" t="s">
        <v>506</v>
      </c>
      <c r="O70" s="104" t="s">
        <v>507</v>
      </c>
      <c r="P70" s="104" t="s">
        <v>90</v>
      </c>
      <c r="Q70" s="104" t="s">
        <v>69</v>
      </c>
      <c r="R70" s="133">
        <v>1</v>
      </c>
      <c r="S70" s="104" t="s">
        <v>503</v>
      </c>
      <c r="T70" s="88">
        <v>44927</v>
      </c>
      <c r="U70" s="88">
        <v>45291</v>
      </c>
      <c r="V70" s="86">
        <v>97</v>
      </c>
      <c r="W70" s="86">
        <v>97</v>
      </c>
      <c r="X70" s="86">
        <v>97</v>
      </c>
      <c r="Y70" s="86">
        <v>97</v>
      </c>
      <c r="Z70" s="201">
        <f>V70+W70+X70+Y70</f>
        <v>388</v>
      </c>
      <c r="AA70" s="254">
        <v>25</v>
      </c>
      <c r="AB70" s="5"/>
      <c r="AC70" s="5"/>
      <c r="AD70" s="5"/>
      <c r="AE70" s="5"/>
      <c r="AF70" s="5"/>
      <c r="AG70" s="13" t="s">
        <v>508</v>
      </c>
      <c r="AH70" s="13"/>
      <c r="AI70" s="279"/>
      <c r="AJ70" s="279"/>
      <c r="AK70" s="279"/>
      <c r="AL70" s="273"/>
      <c r="AM70" s="7">
        <v>0</v>
      </c>
      <c r="AN70" s="7"/>
      <c r="AO70" s="7"/>
      <c r="AP70" s="90" t="e">
        <f t="shared" si="15"/>
        <v>#DIV/0!</v>
      </c>
      <c r="AQ70" s="238" t="e">
        <f t="shared" si="16"/>
        <v>#DIV/0!</v>
      </c>
      <c r="AR70" s="233"/>
      <c r="AS70" s="177"/>
      <c r="AT70" s="177"/>
      <c r="AU70" s="177"/>
      <c r="AV70" s="177"/>
      <c r="AW70" s="286"/>
      <c r="AX70" s="178"/>
    </row>
    <row r="71" spans="1:50" ht="146.25" hidden="1" x14ac:dyDescent="0.25">
      <c r="A71" s="82" t="s">
        <v>494</v>
      </c>
      <c r="B71" s="99" t="s">
        <v>495</v>
      </c>
      <c r="C71" s="99" t="s">
        <v>496</v>
      </c>
      <c r="D71" s="99" t="s">
        <v>497</v>
      </c>
      <c r="E71" s="99" t="s">
        <v>498</v>
      </c>
      <c r="F71" s="83" t="s">
        <v>499</v>
      </c>
      <c r="G71" s="83" t="s">
        <v>499</v>
      </c>
      <c r="H71" s="83" t="s">
        <v>499</v>
      </c>
      <c r="I71" s="83"/>
      <c r="J71" s="83"/>
      <c r="K71" s="99"/>
      <c r="L71" s="83" t="s">
        <v>255</v>
      </c>
      <c r="M71" s="100" t="s">
        <v>509</v>
      </c>
      <c r="N71" s="104" t="s">
        <v>510</v>
      </c>
      <c r="O71" s="104" t="s">
        <v>511</v>
      </c>
      <c r="P71" s="179" t="s">
        <v>81</v>
      </c>
      <c r="Q71" s="104" t="s">
        <v>148</v>
      </c>
      <c r="R71" s="180">
        <v>2</v>
      </c>
      <c r="S71" s="104" t="s">
        <v>503</v>
      </c>
      <c r="T71" s="88">
        <v>44927</v>
      </c>
      <c r="U71" s="88">
        <v>45291</v>
      </c>
      <c r="V71" s="89">
        <v>2</v>
      </c>
      <c r="W71" s="89">
        <v>1</v>
      </c>
      <c r="X71" s="89">
        <v>1</v>
      </c>
      <c r="Y71" s="89">
        <v>1</v>
      </c>
      <c r="Z71" s="201">
        <v>5</v>
      </c>
      <c r="AA71" s="254">
        <v>0</v>
      </c>
      <c r="AB71" s="5"/>
      <c r="AC71" s="5"/>
      <c r="AD71" s="5"/>
      <c r="AE71" s="5"/>
      <c r="AF71" s="5"/>
      <c r="AG71" s="13" t="s">
        <v>512</v>
      </c>
      <c r="AH71" s="13"/>
      <c r="AI71" s="279"/>
      <c r="AJ71" s="279"/>
      <c r="AK71" s="279"/>
      <c r="AL71" s="273"/>
      <c r="AM71" s="7">
        <v>820542955</v>
      </c>
      <c r="AN71" s="7"/>
      <c r="AO71" s="7"/>
      <c r="AP71" s="90">
        <f t="shared" si="15"/>
        <v>0</v>
      </c>
      <c r="AQ71" s="238">
        <f t="shared" si="16"/>
        <v>0</v>
      </c>
      <c r="AR71" s="233"/>
      <c r="AS71" s="177"/>
      <c r="AT71" s="177"/>
      <c r="AU71" s="177"/>
      <c r="AV71" s="177"/>
      <c r="AW71" s="286"/>
      <c r="AX71" s="178"/>
    </row>
    <row r="72" spans="1:50" ht="147" hidden="1" thickBot="1" x14ac:dyDescent="0.3">
      <c r="A72" s="68" t="s">
        <v>494</v>
      </c>
      <c r="B72" s="70" t="s">
        <v>495</v>
      </c>
      <c r="C72" s="70" t="s">
        <v>496</v>
      </c>
      <c r="D72" s="70" t="s">
        <v>497</v>
      </c>
      <c r="E72" s="70" t="s">
        <v>498</v>
      </c>
      <c r="F72" s="69" t="s">
        <v>499</v>
      </c>
      <c r="G72" s="69" t="s">
        <v>499</v>
      </c>
      <c r="H72" s="69" t="s">
        <v>499</v>
      </c>
      <c r="I72" s="69"/>
      <c r="J72" s="69"/>
      <c r="K72" s="70"/>
      <c r="L72" s="69" t="s">
        <v>259</v>
      </c>
      <c r="M72" s="154" t="s">
        <v>513</v>
      </c>
      <c r="N72" s="181" t="s">
        <v>514</v>
      </c>
      <c r="O72" s="169" t="s">
        <v>515</v>
      </c>
      <c r="P72" s="169" t="s">
        <v>90</v>
      </c>
      <c r="Q72" s="169" t="s">
        <v>148</v>
      </c>
      <c r="R72" s="182">
        <v>1</v>
      </c>
      <c r="S72" s="169" t="s">
        <v>119</v>
      </c>
      <c r="T72" s="73">
        <v>44927</v>
      </c>
      <c r="U72" s="73">
        <v>45291</v>
      </c>
      <c r="V72" s="182">
        <v>1</v>
      </c>
      <c r="W72" s="182">
        <v>1</v>
      </c>
      <c r="X72" s="182">
        <v>1</v>
      </c>
      <c r="Y72" s="182">
        <v>1</v>
      </c>
      <c r="Z72" s="221">
        <v>1</v>
      </c>
      <c r="AA72" s="251">
        <v>1</v>
      </c>
      <c r="AB72" s="21"/>
      <c r="AC72" s="21"/>
      <c r="AD72" s="21"/>
      <c r="AE72" s="21"/>
      <c r="AF72" s="21"/>
      <c r="AG72" s="23" t="s">
        <v>516</v>
      </c>
      <c r="AH72" s="23"/>
      <c r="AI72" s="280"/>
      <c r="AJ72" s="280"/>
      <c r="AK72" s="280"/>
      <c r="AL72" s="266"/>
      <c r="AM72" s="22">
        <v>0</v>
      </c>
      <c r="AN72" s="22"/>
      <c r="AO72" s="22"/>
      <c r="AP72" s="74" t="e">
        <f t="shared" si="15"/>
        <v>#DIV/0!</v>
      </c>
      <c r="AQ72" s="237" t="e">
        <f t="shared" si="16"/>
        <v>#DIV/0!</v>
      </c>
      <c r="AR72" s="234"/>
      <c r="AS72" s="183"/>
      <c r="AT72" s="183"/>
      <c r="AU72" s="183"/>
      <c r="AV72" s="183"/>
      <c r="AW72" s="285"/>
      <c r="AX72" s="184"/>
    </row>
    <row r="73" spans="1:50" ht="135" hidden="1" x14ac:dyDescent="0.25">
      <c r="A73" s="185" t="s">
        <v>517</v>
      </c>
      <c r="B73" s="78" t="s">
        <v>518</v>
      </c>
      <c r="C73" s="77" t="s">
        <v>415</v>
      </c>
      <c r="D73" s="77" t="s">
        <v>415</v>
      </c>
      <c r="E73" s="78" t="s">
        <v>519</v>
      </c>
      <c r="F73" s="125" t="s">
        <v>520</v>
      </c>
      <c r="G73" s="125" t="s">
        <v>521</v>
      </c>
      <c r="H73" s="77" t="s">
        <v>415</v>
      </c>
      <c r="I73" s="77"/>
      <c r="J73" s="77"/>
      <c r="K73" s="78"/>
      <c r="L73" s="77">
        <v>1</v>
      </c>
      <c r="M73" s="186" t="s">
        <v>522</v>
      </c>
      <c r="N73" s="125" t="s">
        <v>523</v>
      </c>
      <c r="O73" s="125" t="s">
        <v>524</v>
      </c>
      <c r="P73" s="125" t="s">
        <v>81</v>
      </c>
      <c r="Q73" s="125" t="s">
        <v>69</v>
      </c>
      <c r="R73" s="176">
        <v>1</v>
      </c>
      <c r="S73" s="125" t="s">
        <v>119</v>
      </c>
      <c r="T73" s="187">
        <v>44927</v>
      </c>
      <c r="U73" s="187">
        <v>46387</v>
      </c>
      <c r="V73" s="4">
        <v>0</v>
      </c>
      <c r="W73" s="4">
        <v>12</v>
      </c>
      <c r="X73" s="4">
        <v>13</v>
      </c>
      <c r="Y73" s="4">
        <v>11</v>
      </c>
      <c r="Z73" s="222">
        <f>V73+W73+X73+Y73</f>
        <v>36</v>
      </c>
      <c r="AA73" s="248">
        <v>44</v>
      </c>
      <c r="AB73" s="19"/>
      <c r="AC73" s="19"/>
      <c r="AD73" s="19"/>
      <c r="AE73" s="19"/>
      <c r="AF73" s="19"/>
      <c r="AG73" s="42" t="s">
        <v>525</v>
      </c>
      <c r="AH73" s="42"/>
      <c r="AI73" s="281"/>
      <c r="AJ73" s="281"/>
      <c r="AK73" s="281"/>
      <c r="AL73" s="264"/>
      <c r="AM73" s="20">
        <v>1250000000</v>
      </c>
      <c r="AN73" s="20"/>
      <c r="AO73" s="20"/>
      <c r="AP73" s="65">
        <f t="shared" si="15"/>
        <v>0</v>
      </c>
      <c r="AQ73" s="236">
        <f t="shared" si="16"/>
        <v>0</v>
      </c>
      <c r="AR73" s="235"/>
      <c r="AS73" s="188"/>
      <c r="AT73" s="188"/>
      <c r="AU73" s="188"/>
      <c r="AV73" s="188"/>
      <c r="AW73" s="284"/>
      <c r="AX73" s="189"/>
    </row>
    <row r="74" spans="1:50" ht="225" hidden="1" x14ac:dyDescent="0.25">
      <c r="A74" s="190" t="s">
        <v>517</v>
      </c>
      <c r="B74" s="85" t="s">
        <v>518</v>
      </c>
      <c r="C74" s="85" t="s">
        <v>92</v>
      </c>
      <c r="D74" s="85" t="s">
        <v>526</v>
      </c>
      <c r="E74" s="85" t="s">
        <v>527</v>
      </c>
      <c r="F74" s="104" t="s">
        <v>520</v>
      </c>
      <c r="G74" s="84" t="s">
        <v>415</v>
      </c>
      <c r="H74" s="84" t="s">
        <v>528</v>
      </c>
      <c r="I74" s="84"/>
      <c r="J74" s="84"/>
      <c r="K74" s="85"/>
      <c r="L74" s="84">
        <v>2</v>
      </c>
      <c r="M74" s="132" t="s">
        <v>529</v>
      </c>
      <c r="N74" s="84" t="s">
        <v>530</v>
      </c>
      <c r="O74" s="84" t="s">
        <v>531</v>
      </c>
      <c r="P74" s="84" t="s">
        <v>147</v>
      </c>
      <c r="Q74" s="84" t="s">
        <v>148</v>
      </c>
      <c r="R74" s="85">
        <v>1</v>
      </c>
      <c r="S74" s="84" t="s">
        <v>70</v>
      </c>
      <c r="T74" s="105">
        <v>44946</v>
      </c>
      <c r="U74" s="105">
        <v>45291</v>
      </c>
      <c r="V74" s="18">
        <v>1</v>
      </c>
      <c r="W74" s="18">
        <v>1</v>
      </c>
      <c r="X74" s="18">
        <v>1</v>
      </c>
      <c r="Y74" s="18">
        <v>1</v>
      </c>
      <c r="Z74" s="223">
        <v>1</v>
      </c>
      <c r="AA74" s="276">
        <f>(3+7+4)/14*100%</f>
        <v>1</v>
      </c>
      <c r="AB74" s="10"/>
      <c r="AC74" s="10"/>
      <c r="AD74" s="10"/>
      <c r="AE74" s="10"/>
      <c r="AF74" s="10"/>
      <c r="AG74" s="16" t="s">
        <v>532</v>
      </c>
      <c r="AH74" s="16"/>
      <c r="AI74" s="279"/>
      <c r="AJ74" s="279"/>
      <c r="AK74" s="279"/>
      <c r="AL74" s="273"/>
      <c r="AM74" s="7">
        <v>7970100000</v>
      </c>
      <c r="AN74" s="7"/>
      <c r="AO74" s="7"/>
      <c r="AP74" s="90">
        <f t="shared" si="15"/>
        <v>0</v>
      </c>
      <c r="AQ74" s="238">
        <f t="shared" si="16"/>
        <v>0</v>
      </c>
      <c r="AR74" s="233"/>
      <c r="AS74" s="177"/>
      <c r="AT74" s="177"/>
      <c r="AU74" s="177"/>
      <c r="AV74" s="177"/>
      <c r="AW74" s="286"/>
      <c r="AX74" s="178"/>
    </row>
    <row r="75" spans="1:50" ht="303.75" hidden="1" x14ac:dyDescent="0.25">
      <c r="A75" s="190" t="s">
        <v>517</v>
      </c>
      <c r="B75" s="85" t="s">
        <v>518</v>
      </c>
      <c r="C75" s="85" t="s">
        <v>533</v>
      </c>
      <c r="D75" s="85" t="s">
        <v>534</v>
      </c>
      <c r="E75" s="85" t="s">
        <v>527</v>
      </c>
      <c r="F75" s="85" t="s">
        <v>92</v>
      </c>
      <c r="G75" s="85" t="s">
        <v>92</v>
      </c>
      <c r="H75" s="84" t="s">
        <v>535</v>
      </c>
      <c r="I75" s="84"/>
      <c r="J75" s="84"/>
      <c r="K75" s="85"/>
      <c r="L75" s="84">
        <v>3</v>
      </c>
      <c r="M75" s="132" t="s">
        <v>536</v>
      </c>
      <c r="N75" s="84" t="s">
        <v>537</v>
      </c>
      <c r="O75" s="84" t="s">
        <v>538</v>
      </c>
      <c r="P75" s="84" t="s">
        <v>81</v>
      </c>
      <c r="Q75" s="84" t="s">
        <v>69</v>
      </c>
      <c r="R75" s="84">
        <v>1</v>
      </c>
      <c r="S75" s="84" t="s">
        <v>83</v>
      </c>
      <c r="T75" s="105">
        <v>44927</v>
      </c>
      <c r="U75" s="105">
        <v>45291</v>
      </c>
      <c r="V75" s="191">
        <v>1</v>
      </c>
      <c r="W75" s="191">
        <v>3</v>
      </c>
      <c r="X75" s="191">
        <v>215</v>
      </c>
      <c r="Y75" s="191">
        <v>241</v>
      </c>
      <c r="Z75" s="224">
        <f>V75+W75+X75+Y75</f>
        <v>460</v>
      </c>
      <c r="AA75" s="282">
        <v>6</v>
      </c>
      <c r="AB75" s="11"/>
      <c r="AC75" s="11"/>
      <c r="AD75" s="11"/>
      <c r="AE75" s="11"/>
      <c r="AF75" s="11"/>
      <c r="AG75" s="15" t="s">
        <v>539</v>
      </c>
      <c r="AH75" s="15"/>
      <c r="AI75" s="279"/>
      <c r="AJ75" s="279"/>
      <c r="AK75" s="279"/>
      <c r="AL75" s="273"/>
      <c r="AM75" s="7">
        <v>5122860132</v>
      </c>
      <c r="AN75" s="7"/>
      <c r="AO75" s="7"/>
      <c r="AP75" s="90">
        <f t="shared" si="15"/>
        <v>0</v>
      </c>
      <c r="AQ75" s="238">
        <f t="shared" si="16"/>
        <v>0</v>
      </c>
      <c r="AR75" s="233"/>
      <c r="AS75" s="177"/>
      <c r="AT75" s="177"/>
      <c r="AU75" s="177"/>
      <c r="AV75" s="177"/>
      <c r="AW75" s="286"/>
      <c r="AX75" s="178"/>
    </row>
    <row r="76" spans="1:50" ht="146.25" hidden="1" x14ac:dyDescent="0.25">
      <c r="A76" s="190" t="s">
        <v>517</v>
      </c>
      <c r="B76" s="85" t="s">
        <v>518</v>
      </c>
      <c r="C76" s="84" t="s">
        <v>540</v>
      </c>
      <c r="D76" s="84" t="s">
        <v>541</v>
      </c>
      <c r="E76" s="84" t="s">
        <v>542</v>
      </c>
      <c r="F76" s="84" t="s">
        <v>543</v>
      </c>
      <c r="G76" s="84" t="s">
        <v>186</v>
      </c>
      <c r="H76" s="84" t="s">
        <v>544</v>
      </c>
      <c r="I76" s="192"/>
      <c r="J76" s="192"/>
      <c r="K76" s="85"/>
      <c r="L76" s="84">
        <v>4</v>
      </c>
      <c r="M76" s="84" t="s">
        <v>545</v>
      </c>
      <c r="N76" s="84" t="s">
        <v>546</v>
      </c>
      <c r="O76" s="84" t="s">
        <v>547</v>
      </c>
      <c r="P76" s="84" t="s">
        <v>81</v>
      </c>
      <c r="Q76" s="84" t="s">
        <v>69</v>
      </c>
      <c r="R76" s="84">
        <v>2973</v>
      </c>
      <c r="S76" s="84" t="s">
        <v>102</v>
      </c>
      <c r="T76" s="105">
        <v>44927</v>
      </c>
      <c r="U76" s="105">
        <v>45291</v>
      </c>
      <c r="V76" s="193">
        <v>1256</v>
      </c>
      <c r="W76" s="193">
        <v>6295</v>
      </c>
      <c r="X76" s="193">
        <v>6295</v>
      </c>
      <c r="Y76" s="193">
        <v>1284</v>
      </c>
      <c r="Z76" s="225">
        <v>15130</v>
      </c>
      <c r="AA76" s="258">
        <v>3236</v>
      </c>
      <c r="AB76" s="8"/>
      <c r="AC76" s="8"/>
      <c r="AD76" s="8"/>
      <c r="AE76" s="8"/>
      <c r="AF76" s="8"/>
      <c r="AG76" s="13" t="s">
        <v>548</v>
      </c>
      <c r="AH76" s="13"/>
      <c r="AI76" s="279"/>
      <c r="AJ76" s="279"/>
      <c r="AK76" s="279"/>
      <c r="AL76" s="273"/>
      <c r="AM76" s="7">
        <v>13683244983</v>
      </c>
      <c r="AN76" s="7"/>
      <c r="AO76" s="7"/>
      <c r="AP76" s="90">
        <f t="shared" si="15"/>
        <v>0</v>
      </c>
      <c r="AQ76" s="238">
        <f t="shared" si="16"/>
        <v>0</v>
      </c>
      <c r="AR76" s="233"/>
      <c r="AS76" s="177"/>
      <c r="AT76" s="177"/>
      <c r="AU76" s="177"/>
      <c r="AV76" s="177"/>
      <c r="AW76" s="286"/>
      <c r="AX76" s="178"/>
    </row>
    <row r="77" spans="1:50" ht="124.5" hidden="1" thickBot="1" x14ac:dyDescent="0.3">
      <c r="A77" s="194" t="s">
        <v>517</v>
      </c>
      <c r="B77" s="95" t="s">
        <v>518</v>
      </c>
      <c r="C77" s="94" t="s">
        <v>549</v>
      </c>
      <c r="D77" s="94" t="s">
        <v>550</v>
      </c>
      <c r="E77" s="94" t="s">
        <v>551</v>
      </c>
      <c r="F77" s="94" t="s">
        <v>543</v>
      </c>
      <c r="G77" s="94" t="s">
        <v>186</v>
      </c>
      <c r="H77" s="94" t="s">
        <v>544</v>
      </c>
      <c r="I77" s="195"/>
      <c r="J77" s="195"/>
      <c r="K77" s="95"/>
      <c r="L77" s="94">
        <v>5</v>
      </c>
      <c r="M77" s="94" t="s">
        <v>552</v>
      </c>
      <c r="N77" s="94" t="s">
        <v>553</v>
      </c>
      <c r="O77" s="94" t="s">
        <v>554</v>
      </c>
      <c r="P77" s="94" t="s">
        <v>81</v>
      </c>
      <c r="Q77" s="94" t="s">
        <v>69</v>
      </c>
      <c r="R77" s="94">
        <v>487</v>
      </c>
      <c r="S77" s="94" t="s">
        <v>102</v>
      </c>
      <c r="T77" s="123">
        <v>44927</v>
      </c>
      <c r="U77" s="123">
        <v>45291</v>
      </c>
      <c r="V77" s="196">
        <v>0</v>
      </c>
      <c r="W77" s="196">
        <v>0</v>
      </c>
      <c r="X77" s="196">
        <v>0</v>
      </c>
      <c r="Y77" s="196">
        <v>1691</v>
      </c>
      <c r="Z77" s="226">
        <v>1691</v>
      </c>
      <c r="AA77" s="259" t="s">
        <v>120</v>
      </c>
      <c r="AB77" s="25"/>
      <c r="AC77" s="25"/>
      <c r="AD77" s="25"/>
      <c r="AE77" s="25"/>
      <c r="AF77" s="25"/>
      <c r="AG77" s="23" t="s">
        <v>555</v>
      </c>
      <c r="AH77" s="23"/>
      <c r="AI77" s="280"/>
      <c r="AJ77" s="280"/>
      <c r="AK77" s="280"/>
      <c r="AL77" s="266"/>
      <c r="AM77" s="22">
        <v>36116794885</v>
      </c>
      <c r="AN77" s="22"/>
      <c r="AO77" s="22"/>
      <c r="AP77" s="74">
        <f t="shared" si="15"/>
        <v>0</v>
      </c>
      <c r="AQ77" s="237">
        <f t="shared" si="16"/>
        <v>0</v>
      </c>
      <c r="AR77" s="234"/>
      <c r="AS77" s="183"/>
      <c r="AT77" s="183"/>
      <c r="AU77" s="183"/>
      <c r="AV77" s="183"/>
      <c r="AW77" s="285"/>
      <c r="AX77" s="184"/>
    </row>
    <row r="78" spans="1:50" ht="303.75" hidden="1" x14ac:dyDescent="0.25">
      <c r="A78" s="59" t="s">
        <v>556</v>
      </c>
      <c r="B78" s="60" t="s">
        <v>557</v>
      </c>
      <c r="C78" s="81" t="s">
        <v>558</v>
      </c>
      <c r="D78" s="61" t="s">
        <v>559</v>
      </c>
      <c r="E78" s="61" t="s">
        <v>560</v>
      </c>
      <c r="F78" s="61" t="s">
        <v>415</v>
      </c>
      <c r="G78" s="61" t="s">
        <v>415</v>
      </c>
      <c r="H78" s="61" t="s">
        <v>415</v>
      </c>
      <c r="I78" s="63" t="s">
        <v>217</v>
      </c>
      <c r="J78" s="63" t="s">
        <v>561</v>
      </c>
      <c r="K78" s="61"/>
      <c r="L78" s="60">
        <v>1</v>
      </c>
      <c r="M78" s="98" t="s">
        <v>562</v>
      </c>
      <c r="N78" s="98" t="s">
        <v>563</v>
      </c>
      <c r="O78" s="98" t="s">
        <v>564</v>
      </c>
      <c r="P78" s="60" t="s">
        <v>147</v>
      </c>
      <c r="Q78" s="60" t="s">
        <v>69</v>
      </c>
      <c r="R78" s="61" t="s">
        <v>415</v>
      </c>
      <c r="S78" s="60" t="s">
        <v>70</v>
      </c>
      <c r="T78" s="64">
        <v>44927</v>
      </c>
      <c r="U78" s="64">
        <v>45261</v>
      </c>
      <c r="V78" s="61">
        <v>0.2</v>
      </c>
      <c r="W78" s="61">
        <v>0.3</v>
      </c>
      <c r="X78" s="61">
        <v>0.3</v>
      </c>
      <c r="Y78" s="61">
        <v>0.2</v>
      </c>
      <c r="Z78" s="227">
        <f>V78+W78+X78+Y78</f>
        <v>1</v>
      </c>
      <c r="AA78" s="262">
        <f>1/20</f>
        <v>0.05</v>
      </c>
      <c r="AB78" s="30"/>
      <c r="AC78" s="30"/>
      <c r="AD78" s="30"/>
      <c r="AE78" s="30"/>
      <c r="AF78" s="30"/>
      <c r="AG78" s="32" t="s">
        <v>565</v>
      </c>
      <c r="AH78" s="32"/>
      <c r="AI78" s="281"/>
      <c r="AJ78" s="281"/>
      <c r="AK78" s="281"/>
      <c r="AL78" s="264"/>
      <c r="AM78" s="20">
        <v>4454931280</v>
      </c>
      <c r="AN78" s="20"/>
      <c r="AO78" s="20"/>
      <c r="AP78" s="65">
        <f t="shared" si="15"/>
        <v>0</v>
      </c>
      <c r="AQ78" s="236">
        <f t="shared" si="16"/>
        <v>0</v>
      </c>
      <c r="AR78" s="235"/>
      <c r="AS78" s="188"/>
      <c r="AT78" s="188"/>
      <c r="AU78" s="188"/>
      <c r="AV78" s="188"/>
      <c r="AW78" s="284"/>
      <c r="AX78" s="189"/>
    </row>
    <row r="79" spans="1:50" ht="180" hidden="1" x14ac:dyDescent="0.25">
      <c r="A79" s="82" t="s">
        <v>556</v>
      </c>
      <c r="B79" s="83" t="s">
        <v>557</v>
      </c>
      <c r="C79" s="89" t="s">
        <v>558</v>
      </c>
      <c r="D79" s="99" t="s">
        <v>566</v>
      </c>
      <c r="E79" s="99" t="s">
        <v>567</v>
      </c>
      <c r="F79" s="99" t="s">
        <v>415</v>
      </c>
      <c r="G79" s="99" t="s">
        <v>568</v>
      </c>
      <c r="H79" s="83" t="s">
        <v>569</v>
      </c>
      <c r="I79" s="103" t="s">
        <v>217</v>
      </c>
      <c r="J79" s="103" t="s">
        <v>561</v>
      </c>
      <c r="K79" s="99"/>
      <c r="L79" s="83">
        <v>2</v>
      </c>
      <c r="M79" s="100" t="s">
        <v>570</v>
      </c>
      <c r="N79" s="100" t="s">
        <v>571</v>
      </c>
      <c r="O79" s="83" t="s">
        <v>572</v>
      </c>
      <c r="P79" s="83" t="s">
        <v>147</v>
      </c>
      <c r="Q79" s="83" t="s">
        <v>91</v>
      </c>
      <c r="R79" s="99">
        <v>1</v>
      </c>
      <c r="S79" s="83" t="s">
        <v>70</v>
      </c>
      <c r="T79" s="88">
        <v>44927</v>
      </c>
      <c r="U79" s="88">
        <v>45261</v>
      </c>
      <c r="V79" s="151">
        <v>1</v>
      </c>
      <c r="W79" s="151">
        <v>1</v>
      </c>
      <c r="X79" s="151">
        <v>1</v>
      </c>
      <c r="Y79" s="151">
        <v>1</v>
      </c>
      <c r="Z79" s="202">
        <v>1</v>
      </c>
      <c r="AA79" s="256">
        <f>14/14</f>
        <v>1</v>
      </c>
      <c r="AB79" s="6"/>
      <c r="AC79" s="6"/>
      <c r="AD79" s="6"/>
      <c r="AE79" s="6"/>
      <c r="AF79" s="6"/>
      <c r="AG79" s="12" t="s">
        <v>573</v>
      </c>
      <c r="AH79" s="12"/>
      <c r="AI79" s="279"/>
      <c r="AJ79" s="279"/>
      <c r="AK79" s="279"/>
      <c r="AL79" s="273"/>
      <c r="AM79" s="7">
        <v>602000000</v>
      </c>
      <c r="AN79" s="7"/>
      <c r="AO79" s="7"/>
      <c r="AP79" s="90">
        <f t="shared" si="15"/>
        <v>0</v>
      </c>
      <c r="AQ79" s="238">
        <f t="shared" si="16"/>
        <v>0</v>
      </c>
      <c r="AR79" s="233"/>
      <c r="AS79" s="177"/>
      <c r="AT79" s="177"/>
      <c r="AU79" s="177"/>
      <c r="AV79" s="177"/>
      <c r="AW79" s="286"/>
      <c r="AX79" s="178"/>
    </row>
    <row r="80" spans="1:50" ht="169.5" hidden="1" thickBot="1" x14ac:dyDescent="0.3">
      <c r="A80" s="68" t="s">
        <v>556</v>
      </c>
      <c r="B80" s="69" t="s">
        <v>557</v>
      </c>
      <c r="C80" s="102" t="s">
        <v>558</v>
      </c>
      <c r="D80" s="70" t="s">
        <v>566</v>
      </c>
      <c r="E80" s="70" t="s">
        <v>567</v>
      </c>
      <c r="F80" s="70" t="s">
        <v>415</v>
      </c>
      <c r="G80" s="70" t="s">
        <v>568</v>
      </c>
      <c r="H80" s="69" t="s">
        <v>569</v>
      </c>
      <c r="I80" s="72" t="s">
        <v>217</v>
      </c>
      <c r="J80" s="72" t="s">
        <v>561</v>
      </c>
      <c r="K80" s="70"/>
      <c r="L80" s="69">
        <v>3</v>
      </c>
      <c r="M80" s="154" t="s">
        <v>574</v>
      </c>
      <c r="N80" s="154" t="s">
        <v>575</v>
      </c>
      <c r="O80" s="154" t="s">
        <v>576</v>
      </c>
      <c r="P80" s="69" t="s">
        <v>147</v>
      </c>
      <c r="Q80" s="69" t="s">
        <v>69</v>
      </c>
      <c r="R80" s="70" t="s">
        <v>415</v>
      </c>
      <c r="S80" s="69" t="s">
        <v>70</v>
      </c>
      <c r="T80" s="73">
        <v>45108</v>
      </c>
      <c r="U80" s="73">
        <v>45261</v>
      </c>
      <c r="V80" s="197">
        <v>0.2</v>
      </c>
      <c r="W80" s="197">
        <v>0.8</v>
      </c>
      <c r="X80" s="197"/>
      <c r="Y80" s="197"/>
      <c r="Z80" s="199">
        <v>1</v>
      </c>
      <c r="AA80" s="283">
        <f>1/10</f>
        <v>0.1</v>
      </c>
      <c r="AB80" s="43"/>
      <c r="AC80" s="43"/>
      <c r="AD80" s="43"/>
      <c r="AE80" s="43"/>
      <c r="AF80" s="43"/>
      <c r="AG80" s="23" t="s">
        <v>577</v>
      </c>
      <c r="AH80" s="23"/>
      <c r="AI80" s="280"/>
      <c r="AJ80" s="280"/>
      <c r="AK80" s="280"/>
      <c r="AL80" s="266"/>
      <c r="AM80" s="22">
        <v>0</v>
      </c>
      <c r="AN80" s="22"/>
      <c r="AO80" s="22"/>
      <c r="AP80" s="74" t="e">
        <f t="shared" si="15"/>
        <v>#DIV/0!</v>
      </c>
      <c r="AQ80" s="237" t="e">
        <f t="shared" si="16"/>
        <v>#DIV/0!</v>
      </c>
      <c r="AR80" s="234"/>
      <c r="AS80" s="183"/>
      <c r="AT80" s="183"/>
      <c r="AU80" s="183"/>
      <c r="AV80" s="183"/>
      <c r="AW80" s="285"/>
      <c r="AX80" s="184"/>
    </row>
    <row r="81" spans="1:50" ht="382.5" hidden="1" x14ac:dyDescent="0.25">
      <c r="A81" s="59" t="s">
        <v>578</v>
      </c>
      <c r="B81" s="60" t="s">
        <v>579</v>
      </c>
      <c r="C81" s="98" t="s">
        <v>580</v>
      </c>
      <c r="D81" s="98" t="s">
        <v>581</v>
      </c>
      <c r="E81" s="98" t="s">
        <v>582</v>
      </c>
      <c r="F81" s="60" t="s">
        <v>186</v>
      </c>
      <c r="G81" s="60" t="s">
        <v>186</v>
      </c>
      <c r="H81" s="98" t="s">
        <v>583</v>
      </c>
      <c r="I81" s="98" t="s">
        <v>584</v>
      </c>
      <c r="J81" s="98" t="s">
        <v>585</v>
      </c>
      <c r="K81" s="61"/>
      <c r="L81" s="81">
        <v>1</v>
      </c>
      <c r="M81" s="98" t="s">
        <v>586</v>
      </c>
      <c r="N81" s="60" t="s">
        <v>587</v>
      </c>
      <c r="O81" s="60" t="s">
        <v>588</v>
      </c>
      <c r="P81" s="60" t="s">
        <v>81</v>
      </c>
      <c r="Q81" s="60" t="s">
        <v>91</v>
      </c>
      <c r="R81" s="60" t="s">
        <v>63</v>
      </c>
      <c r="S81" s="60" t="s">
        <v>83</v>
      </c>
      <c r="T81" s="64">
        <v>44927</v>
      </c>
      <c r="U81" s="64">
        <v>46023</v>
      </c>
      <c r="V81" s="81">
        <v>50</v>
      </c>
      <c r="W81" s="81">
        <v>60</v>
      </c>
      <c r="X81" s="81">
        <v>70</v>
      </c>
      <c r="Y81" s="81">
        <v>80</v>
      </c>
      <c r="Z81" s="200">
        <v>80</v>
      </c>
      <c r="AA81" s="248">
        <f>6+1</f>
        <v>7</v>
      </c>
      <c r="AB81" s="19"/>
      <c r="AC81" s="19"/>
      <c r="AD81" s="19"/>
      <c r="AE81" s="19"/>
      <c r="AF81" s="19"/>
      <c r="AG81" s="14" t="s">
        <v>589</v>
      </c>
      <c r="AH81" s="14"/>
      <c r="AI81" s="281"/>
      <c r="AJ81" s="281"/>
      <c r="AK81" s="281"/>
      <c r="AL81" s="264"/>
      <c r="AM81" s="20">
        <f>60000000+180000000+(200000000)</f>
        <v>440000000</v>
      </c>
      <c r="AN81" s="20"/>
      <c r="AO81" s="20"/>
      <c r="AP81" s="65">
        <f t="shared" ref="AP81:AP85" si="17">AN81/AM81</f>
        <v>0</v>
      </c>
      <c r="AQ81" s="236">
        <f t="shared" ref="AQ81:AQ85" si="18">AO81/AM81</f>
        <v>0</v>
      </c>
      <c r="AR81" s="235"/>
      <c r="AS81" s="188"/>
      <c r="AT81" s="188"/>
      <c r="AU81" s="188"/>
      <c r="AV81" s="188"/>
      <c r="AW81" s="284"/>
      <c r="AX81" s="189"/>
    </row>
    <row r="82" spans="1:50" ht="180.75" hidden="1" thickBot="1" x14ac:dyDescent="0.3">
      <c r="A82" s="68" t="s">
        <v>578</v>
      </c>
      <c r="B82" s="69" t="s">
        <v>579</v>
      </c>
      <c r="C82" s="69"/>
      <c r="D82" s="69"/>
      <c r="E82" s="69"/>
      <c r="F82" s="69"/>
      <c r="G82" s="69"/>
      <c r="H82" s="69"/>
      <c r="I82" s="69"/>
      <c r="J82" s="69"/>
      <c r="K82" s="70"/>
      <c r="L82" s="102">
        <v>2</v>
      </c>
      <c r="M82" s="154" t="s">
        <v>590</v>
      </c>
      <c r="N82" s="154" t="s">
        <v>591</v>
      </c>
      <c r="O82" s="154" t="s">
        <v>592</v>
      </c>
      <c r="P82" s="69" t="s">
        <v>147</v>
      </c>
      <c r="Q82" s="69" t="s">
        <v>148</v>
      </c>
      <c r="R82" s="70">
        <v>1</v>
      </c>
      <c r="S82" s="69" t="s">
        <v>70</v>
      </c>
      <c r="T82" s="73">
        <v>44927</v>
      </c>
      <c r="U82" s="73">
        <v>46023</v>
      </c>
      <c r="V82" s="70">
        <v>1</v>
      </c>
      <c r="W82" s="70">
        <v>1</v>
      </c>
      <c r="X82" s="70">
        <v>1</v>
      </c>
      <c r="Y82" s="158">
        <v>1</v>
      </c>
      <c r="Z82" s="199">
        <v>1</v>
      </c>
      <c r="AA82" s="251">
        <f>+(20+(10-5)+5)/(20+(10-5)+5)</f>
        <v>1</v>
      </c>
      <c r="AB82" s="21"/>
      <c r="AC82" s="21"/>
      <c r="AD82" s="21"/>
      <c r="AE82" s="21"/>
      <c r="AF82" s="21"/>
      <c r="AG82" s="23" t="s">
        <v>593</v>
      </c>
      <c r="AH82" s="23"/>
      <c r="AI82" s="280"/>
      <c r="AJ82" s="280"/>
      <c r="AK82" s="280"/>
      <c r="AL82" s="266"/>
      <c r="AM82" s="22">
        <f>490329440+200000000+500000000+500000000</f>
        <v>1690329440</v>
      </c>
      <c r="AN82" s="22"/>
      <c r="AO82" s="22"/>
      <c r="AP82" s="74">
        <f t="shared" si="17"/>
        <v>0</v>
      </c>
      <c r="AQ82" s="237">
        <f t="shared" si="18"/>
        <v>0</v>
      </c>
      <c r="AR82" s="234"/>
      <c r="AS82" s="183"/>
      <c r="AT82" s="183"/>
      <c r="AU82" s="183"/>
      <c r="AV82" s="183"/>
      <c r="AW82" s="285"/>
      <c r="AX82" s="184"/>
    </row>
    <row r="83" spans="1:50" ht="191.25" hidden="1" x14ac:dyDescent="0.25">
      <c r="A83" s="59" t="s">
        <v>594</v>
      </c>
      <c r="B83" s="61" t="s">
        <v>595</v>
      </c>
      <c r="C83" s="61" t="s">
        <v>596</v>
      </c>
      <c r="D83" s="61" t="s">
        <v>597</v>
      </c>
      <c r="E83" s="61" t="s">
        <v>598</v>
      </c>
      <c r="F83" s="60" t="s">
        <v>120</v>
      </c>
      <c r="G83" s="60" t="s">
        <v>599</v>
      </c>
      <c r="H83" s="60" t="s">
        <v>120</v>
      </c>
      <c r="I83" s="60"/>
      <c r="J83" s="60"/>
      <c r="K83" s="61"/>
      <c r="L83" s="60">
        <v>1</v>
      </c>
      <c r="M83" s="98" t="s">
        <v>600</v>
      </c>
      <c r="N83" s="61" t="s">
        <v>601</v>
      </c>
      <c r="O83" s="60" t="s">
        <v>602</v>
      </c>
      <c r="P83" s="60" t="s">
        <v>101</v>
      </c>
      <c r="Q83" s="60" t="s">
        <v>69</v>
      </c>
      <c r="R83" s="60">
        <v>158</v>
      </c>
      <c r="S83" s="60" t="s">
        <v>102</v>
      </c>
      <c r="T83" s="64">
        <v>44927</v>
      </c>
      <c r="U83" s="64">
        <v>46357</v>
      </c>
      <c r="V83" s="81">
        <v>41</v>
      </c>
      <c r="W83" s="81">
        <v>45</v>
      </c>
      <c r="X83" s="81">
        <v>53</v>
      </c>
      <c r="Y83" s="81">
        <v>57</v>
      </c>
      <c r="Z83" s="200">
        <f>+V83+W83+X83+Y83</f>
        <v>196</v>
      </c>
      <c r="AA83" s="248">
        <v>10</v>
      </c>
      <c r="AB83" s="19"/>
      <c r="AC83" s="19"/>
      <c r="AD83" s="19"/>
      <c r="AE83" s="19"/>
      <c r="AF83" s="19"/>
      <c r="AG83" s="14" t="s">
        <v>603</v>
      </c>
      <c r="AH83" s="14"/>
      <c r="AI83" s="281"/>
      <c r="AJ83" s="281"/>
      <c r="AK83" s="281"/>
      <c r="AL83" s="14"/>
      <c r="AM83" s="20">
        <v>270000000000</v>
      </c>
      <c r="AN83" s="20"/>
      <c r="AO83" s="20"/>
      <c r="AP83" s="65">
        <f t="shared" si="17"/>
        <v>0</v>
      </c>
      <c r="AQ83" s="236">
        <f t="shared" si="18"/>
        <v>0</v>
      </c>
      <c r="AR83" s="235"/>
      <c r="AS83" s="188"/>
      <c r="AT83" s="188"/>
      <c r="AU83" s="188"/>
      <c r="AV83" s="188"/>
      <c r="AW83" s="284"/>
      <c r="AX83" s="189"/>
    </row>
    <row r="84" spans="1:50" ht="123.75" hidden="1" x14ac:dyDescent="0.25">
      <c r="A84" s="82" t="s">
        <v>594</v>
      </c>
      <c r="B84" s="99" t="s">
        <v>595</v>
      </c>
      <c r="C84" s="99" t="s">
        <v>604</v>
      </c>
      <c r="D84" s="99" t="s">
        <v>605</v>
      </c>
      <c r="E84" s="99" t="s">
        <v>598</v>
      </c>
      <c r="F84" s="83" t="s">
        <v>120</v>
      </c>
      <c r="G84" s="83" t="s">
        <v>599</v>
      </c>
      <c r="H84" s="83" t="s">
        <v>120</v>
      </c>
      <c r="I84" s="83"/>
      <c r="J84" s="83"/>
      <c r="K84" s="99"/>
      <c r="L84" s="83">
        <v>2</v>
      </c>
      <c r="M84" s="100" t="s">
        <v>606</v>
      </c>
      <c r="N84" s="83" t="s">
        <v>607</v>
      </c>
      <c r="O84" s="83" t="s">
        <v>608</v>
      </c>
      <c r="P84" s="83" t="s">
        <v>68</v>
      </c>
      <c r="Q84" s="83" t="s">
        <v>69</v>
      </c>
      <c r="R84" s="83" t="s">
        <v>63</v>
      </c>
      <c r="S84" s="83" t="s">
        <v>102</v>
      </c>
      <c r="T84" s="88">
        <v>44927</v>
      </c>
      <c r="U84" s="88">
        <v>46357</v>
      </c>
      <c r="V84" s="89">
        <v>37</v>
      </c>
      <c r="W84" s="89">
        <v>1</v>
      </c>
      <c r="X84" s="89">
        <v>5</v>
      </c>
      <c r="Y84" s="89">
        <v>5</v>
      </c>
      <c r="Z84" s="201">
        <f>+V84+W84+X84+Y84</f>
        <v>48</v>
      </c>
      <c r="AA84" s="254" t="s">
        <v>120</v>
      </c>
      <c r="AB84" s="5"/>
      <c r="AC84" s="5"/>
      <c r="AD84" s="5"/>
      <c r="AE84" s="5"/>
      <c r="AF84" s="5"/>
      <c r="AG84" s="13" t="s">
        <v>609</v>
      </c>
      <c r="AH84" s="13"/>
      <c r="AI84" s="279"/>
      <c r="AJ84" s="279"/>
      <c r="AK84" s="279"/>
      <c r="AL84" s="13"/>
      <c r="AM84" s="7">
        <v>93412341901</v>
      </c>
      <c r="AN84" s="7"/>
      <c r="AO84" s="7"/>
      <c r="AP84" s="90">
        <f t="shared" si="17"/>
        <v>0</v>
      </c>
      <c r="AQ84" s="238">
        <f t="shared" si="18"/>
        <v>0</v>
      </c>
      <c r="AR84" s="233"/>
      <c r="AS84" s="177"/>
      <c r="AT84" s="177"/>
      <c r="AU84" s="177"/>
      <c r="AV84" s="177"/>
      <c r="AW84" s="286"/>
      <c r="AX84" s="178"/>
    </row>
    <row r="85" spans="1:50" ht="124.5" hidden="1" thickBot="1" x14ac:dyDescent="0.3">
      <c r="A85" s="68" t="s">
        <v>594</v>
      </c>
      <c r="B85" s="70" t="s">
        <v>595</v>
      </c>
      <c r="C85" s="70" t="s">
        <v>596</v>
      </c>
      <c r="D85" s="70" t="s">
        <v>605</v>
      </c>
      <c r="E85" s="70" t="s">
        <v>598</v>
      </c>
      <c r="F85" s="69" t="s">
        <v>120</v>
      </c>
      <c r="G85" s="69" t="s">
        <v>599</v>
      </c>
      <c r="H85" s="69" t="s">
        <v>120</v>
      </c>
      <c r="I85" s="69"/>
      <c r="J85" s="69"/>
      <c r="K85" s="70"/>
      <c r="L85" s="69">
        <v>3</v>
      </c>
      <c r="M85" s="71" t="s">
        <v>610</v>
      </c>
      <c r="N85" s="69" t="s">
        <v>611</v>
      </c>
      <c r="O85" s="69" t="s">
        <v>612</v>
      </c>
      <c r="P85" s="69" t="s">
        <v>101</v>
      </c>
      <c r="Q85" s="69" t="s">
        <v>69</v>
      </c>
      <c r="R85" s="102">
        <v>14</v>
      </c>
      <c r="S85" s="69" t="s">
        <v>102</v>
      </c>
      <c r="T85" s="73">
        <v>44927</v>
      </c>
      <c r="U85" s="73">
        <v>46357</v>
      </c>
      <c r="V85" s="102">
        <v>2972</v>
      </c>
      <c r="W85" s="102">
        <v>2287</v>
      </c>
      <c r="X85" s="102">
        <v>2401</v>
      </c>
      <c r="Y85" s="102">
        <v>2000</v>
      </c>
      <c r="Z85" s="203">
        <f>+V85+W85+X85+Y85</f>
        <v>9660</v>
      </c>
      <c r="AA85" s="257" t="s">
        <v>120</v>
      </c>
      <c r="AB85" s="24"/>
      <c r="AC85" s="24"/>
      <c r="AD85" s="24"/>
      <c r="AE85" s="24"/>
      <c r="AF85" s="24"/>
      <c r="AG85" s="23" t="s">
        <v>613</v>
      </c>
      <c r="AH85" s="23"/>
      <c r="AI85" s="280"/>
      <c r="AJ85" s="280"/>
      <c r="AK85" s="280"/>
      <c r="AL85" s="23"/>
      <c r="AM85" s="22">
        <v>51808585486</v>
      </c>
      <c r="AN85" s="22"/>
      <c r="AO85" s="22"/>
      <c r="AP85" s="74">
        <f t="shared" si="17"/>
        <v>0</v>
      </c>
      <c r="AQ85" s="237">
        <f t="shared" si="18"/>
        <v>0</v>
      </c>
      <c r="AR85" s="234"/>
      <c r="AS85" s="183"/>
      <c r="AT85" s="183"/>
      <c r="AU85" s="183"/>
      <c r="AV85" s="183"/>
      <c r="AW85" s="285"/>
      <c r="AX85" s="184"/>
    </row>
  </sheetData>
  <autoFilter ref="A6:AX85" xr:uid="{00000000-0009-0000-0000-000000000000}">
    <filterColumn colId="0">
      <filters>
        <filter val="Dirección Nacional de Bomberos"/>
      </filters>
    </filterColumn>
  </autoFilter>
  <mergeCells count="37">
    <mergeCell ref="Q5:Q6"/>
    <mergeCell ref="R5:R6"/>
    <mergeCell ref="S5:S6"/>
    <mergeCell ref="T5:T6"/>
    <mergeCell ref="U5:U6"/>
    <mergeCell ref="L5:L6"/>
    <mergeCell ref="M5:M6"/>
    <mergeCell ref="N5:N6"/>
    <mergeCell ref="O5:O6"/>
    <mergeCell ref="P5:P6"/>
    <mergeCell ref="A5:A6"/>
    <mergeCell ref="B5:B6"/>
    <mergeCell ref="I5:I6"/>
    <mergeCell ref="J5:J6"/>
    <mergeCell ref="K5:K6"/>
    <mergeCell ref="C4:K4"/>
    <mergeCell ref="L4:Z4"/>
    <mergeCell ref="AA4:AV4"/>
    <mergeCell ref="A4:B4"/>
    <mergeCell ref="C5:C6"/>
    <mergeCell ref="H5:H6"/>
    <mergeCell ref="G5:G6"/>
    <mergeCell ref="F5:F6"/>
    <mergeCell ref="E5:E6"/>
    <mergeCell ref="D5:D6"/>
    <mergeCell ref="AM5:AM6"/>
    <mergeCell ref="AO5:AO6"/>
    <mergeCell ref="AN5:AN6"/>
    <mergeCell ref="AR5:AU5"/>
    <mergeCell ref="V5:Z5"/>
    <mergeCell ref="AG5:AL5"/>
    <mergeCell ref="AA5:AF5"/>
    <mergeCell ref="AP5:AP6"/>
    <mergeCell ref="AQ5:AQ6"/>
    <mergeCell ref="AV5:AV6"/>
    <mergeCell ref="AX4:AX6"/>
    <mergeCell ref="AW4:AW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1619A-A424-4720-841F-FB27103F349A}">
  <sheetPr filterMode="1"/>
  <dimension ref="A1:AX93"/>
  <sheetViews>
    <sheetView tabSelected="1" topLeftCell="AH4" zoomScale="110" zoomScaleNormal="110" workbookViewId="0">
      <pane ySplit="11" topLeftCell="A16" activePane="bottomLeft" state="frozen"/>
      <selection activeCell="A4" sqref="A4"/>
      <selection pane="bottomLeft" activeCell="AL20" sqref="AL20"/>
    </sheetView>
  </sheetViews>
  <sheetFormatPr baseColWidth="10" defaultColWidth="11.42578125" defaultRowHeight="15" x14ac:dyDescent="0.25"/>
  <cols>
    <col min="33" max="33" width="38" customWidth="1"/>
    <col min="34" max="34" width="54.7109375" customWidth="1"/>
    <col min="35" max="35" width="29.28515625" customWidth="1"/>
    <col min="36" max="36" width="21.85546875" customWidth="1"/>
    <col min="37" max="37" width="19.28515625" customWidth="1"/>
    <col min="38" max="38" width="35" customWidth="1"/>
    <col min="39" max="39" width="27" customWidth="1"/>
    <col min="40" max="40" width="22.5703125" customWidth="1"/>
    <col min="41" max="41" width="25.42578125" customWidth="1"/>
    <col min="42" max="42" width="21.85546875" customWidth="1"/>
    <col min="43" max="43" width="25.7109375" customWidth="1"/>
    <col min="49" max="49" width="42.140625" customWidth="1"/>
    <col min="50" max="50" width="54.28515625" hidden="1" customWidth="1"/>
  </cols>
  <sheetData>
    <row r="1" spans="1:50" ht="15.75" hidden="1" thickBot="1" x14ac:dyDescent="0.3"/>
    <row r="2" spans="1:50" ht="27" hidden="1" thickBot="1" x14ac:dyDescent="0.3">
      <c r="A2" s="45" t="s">
        <v>0</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row>
    <row r="3" spans="1:50" ht="94.5" hidden="1" thickBot="1" x14ac:dyDescent="0.3">
      <c r="A3" s="46" t="s">
        <v>1</v>
      </c>
      <c r="B3" s="47"/>
      <c r="C3" s="48"/>
      <c r="D3" s="49"/>
      <c r="E3" s="50" t="s">
        <v>2</v>
      </c>
      <c r="F3" s="51"/>
      <c r="G3" s="52"/>
      <c r="H3" s="53"/>
      <c r="I3" s="53" t="s">
        <v>3</v>
      </c>
      <c r="J3" s="53"/>
      <c r="K3" s="53"/>
      <c r="L3" s="53"/>
      <c r="M3" s="53"/>
      <c r="N3" s="54"/>
      <c r="O3" s="54"/>
      <c r="P3" s="54"/>
      <c r="Q3" s="54"/>
      <c r="R3" s="54"/>
      <c r="S3" s="54"/>
      <c r="T3" s="54"/>
      <c r="U3" s="54"/>
      <c r="V3" s="54"/>
    </row>
    <row r="4" spans="1:50" ht="11.25" customHeight="1" thickBot="1" x14ac:dyDescent="0.3">
      <c r="A4" s="381" t="s">
        <v>4</v>
      </c>
      <c r="B4" s="382"/>
      <c r="C4" s="373" t="s">
        <v>5</v>
      </c>
      <c r="D4" s="373"/>
      <c r="E4" s="373"/>
      <c r="F4" s="373"/>
      <c r="G4" s="373"/>
      <c r="H4" s="373"/>
      <c r="I4" s="373"/>
      <c r="J4" s="373"/>
      <c r="K4" s="374"/>
      <c r="L4" s="375" t="s">
        <v>6</v>
      </c>
      <c r="M4" s="376"/>
      <c r="N4" s="376"/>
      <c r="O4" s="376"/>
      <c r="P4" s="376"/>
      <c r="Q4" s="376"/>
      <c r="R4" s="376"/>
      <c r="S4" s="376"/>
      <c r="T4" s="376"/>
      <c r="U4" s="376"/>
      <c r="V4" s="376"/>
      <c r="W4" s="376"/>
      <c r="X4" s="376"/>
      <c r="Y4" s="376"/>
      <c r="Z4" s="377"/>
      <c r="AA4" s="378" t="s">
        <v>7</v>
      </c>
      <c r="AB4" s="379"/>
      <c r="AC4" s="379"/>
      <c r="AD4" s="379"/>
      <c r="AE4" s="379"/>
      <c r="AF4" s="379"/>
      <c r="AG4" s="379"/>
      <c r="AH4" s="379"/>
      <c r="AI4" s="379"/>
      <c r="AJ4" s="379"/>
      <c r="AK4" s="379"/>
      <c r="AL4" s="379"/>
      <c r="AM4" s="379"/>
      <c r="AN4" s="379"/>
      <c r="AO4" s="379"/>
      <c r="AP4" s="379"/>
      <c r="AQ4" s="379"/>
      <c r="AR4" s="379"/>
      <c r="AS4" s="379"/>
      <c r="AT4" s="379"/>
      <c r="AU4" s="379"/>
      <c r="AV4" s="380"/>
      <c r="AW4" s="370" t="s">
        <v>8</v>
      </c>
      <c r="AX4" s="367" t="s">
        <v>9</v>
      </c>
    </row>
    <row r="5" spans="1:50" ht="59.25" customHeight="1" thickBot="1" x14ac:dyDescent="0.3">
      <c r="A5" s="392" t="s">
        <v>10</v>
      </c>
      <c r="B5" s="392" t="s">
        <v>11</v>
      </c>
      <c r="C5" s="383" t="s">
        <v>12</v>
      </c>
      <c r="D5" s="383" t="s">
        <v>13</v>
      </c>
      <c r="E5" s="383" t="s">
        <v>14</v>
      </c>
      <c r="F5" s="383" t="s">
        <v>15</v>
      </c>
      <c r="G5" s="383" t="s">
        <v>16</v>
      </c>
      <c r="H5" s="383" t="s">
        <v>17</v>
      </c>
      <c r="I5" s="394" t="s">
        <v>18</v>
      </c>
      <c r="J5" s="394" t="s">
        <v>19</v>
      </c>
      <c r="K5" s="394" t="s">
        <v>20</v>
      </c>
      <c r="L5" s="396" t="s">
        <v>21</v>
      </c>
      <c r="M5" s="396" t="s">
        <v>22</v>
      </c>
      <c r="N5" s="398" t="s">
        <v>23</v>
      </c>
      <c r="O5" s="398" t="s">
        <v>24</v>
      </c>
      <c r="P5" s="398" t="s">
        <v>25</v>
      </c>
      <c r="Q5" s="398" t="s">
        <v>26</v>
      </c>
      <c r="R5" s="398" t="s">
        <v>27</v>
      </c>
      <c r="S5" s="398" t="s">
        <v>28</v>
      </c>
      <c r="T5" s="400" t="s">
        <v>29</v>
      </c>
      <c r="U5" s="400" t="s">
        <v>30</v>
      </c>
      <c r="V5" s="386" t="s">
        <v>31</v>
      </c>
      <c r="W5" s="387"/>
      <c r="X5" s="387"/>
      <c r="Y5" s="387"/>
      <c r="Z5" s="388"/>
      <c r="AA5" s="358" t="s">
        <v>32</v>
      </c>
      <c r="AB5" s="359"/>
      <c r="AC5" s="359"/>
      <c r="AD5" s="359"/>
      <c r="AE5" s="359"/>
      <c r="AF5" s="360"/>
      <c r="AG5" s="389" t="s">
        <v>33</v>
      </c>
      <c r="AH5" s="390"/>
      <c r="AI5" s="390"/>
      <c r="AJ5" s="390"/>
      <c r="AK5" s="390"/>
      <c r="AL5" s="391"/>
      <c r="AM5" s="361" t="s">
        <v>34</v>
      </c>
      <c r="AN5" s="361" t="s">
        <v>35</v>
      </c>
      <c r="AO5" s="361" t="s">
        <v>36</v>
      </c>
      <c r="AP5" s="361" t="s">
        <v>37</v>
      </c>
      <c r="AQ5" s="363" t="s">
        <v>38</v>
      </c>
      <c r="AR5" s="385" t="s">
        <v>39</v>
      </c>
      <c r="AS5" s="385"/>
      <c r="AT5" s="385"/>
      <c r="AU5" s="385"/>
      <c r="AV5" s="365" t="s">
        <v>40</v>
      </c>
      <c r="AW5" s="371"/>
      <c r="AX5" s="368"/>
    </row>
    <row r="6" spans="1:50" ht="50.25" customHeight="1" thickBot="1" x14ac:dyDescent="0.3">
      <c r="A6" s="393"/>
      <c r="B6" s="393"/>
      <c r="C6" s="384"/>
      <c r="D6" s="384"/>
      <c r="E6" s="384"/>
      <c r="F6" s="384"/>
      <c r="G6" s="384"/>
      <c r="H6" s="384"/>
      <c r="I6" s="395"/>
      <c r="J6" s="395"/>
      <c r="K6" s="395"/>
      <c r="L6" s="397"/>
      <c r="M6" s="397"/>
      <c r="N6" s="399"/>
      <c r="O6" s="399"/>
      <c r="P6" s="399"/>
      <c r="Q6" s="399"/>
      <c r="R6" s="399"/>
      <c r="S6" s="399"/>
      <c r="T6" s="401"/>
      <c r="U6" s="401"/>
      <c r="V6" s="319">
        <v>2023</v>
      </c>
      <c r="W6" s="319">
        <v>2024</v>
      </c>
      <c r="X6" s="319">
        <v>2025</v>
      </c>
      <c r="Y6" s="319">
        <v>2026</v>
      </c>
      <c r="Z6" s="320" t="s">
        <v>41</v>
      </c>
      <c r="AA6" s="301" t="s">
        <v>42</v>
      </c>
      <c r="AB6" s="302" t="s">
        <v>43</v>
      </c>
      <c r="AC6" s="332" t="s">
        <v>44</v>
      </c>
      <c r="AD6" s="332" t="s">
        <v>45</v>
      </c>
      <c r="AE6" s="302" t="s">
        <v>46</v>
      </c>
      <c r="AF6" s="302" t="s">
        <v>47</v>
      </c>
      <c r="AG6" s="303" t="s">
        <v>48</v>
      </c>
      <c r="AH6" s="303" t="s">
        <v>49</v>
      </c>
      <c r="AI6" s="333" t="s">
        <v>50</v>
      </c>
      <c r="AJ6" s="333" t="s">
        <v>51</v>
      </c>
      <c r="AK6" s="303" t="s">
        <v>52</v>
      </c>
      <c r="AL6" s="303" t="s">
        <v>53</v>
      </c>
      <c r="AM6" s="362"/>
      <c r="AN6" s="362"/>
      <c r="AO6" s="362"/>
      <c r="AP6" s="362"/>
      <c r="AQ6" s="364"/>
      <c r="AR6" s="304" t="s">
        <v>54</v>
      </c>
      <c r="AS6" s="305" t="s">
        <v>55</v>
      </c>
      <c r="AT6" s="306" t="s">
        <v>56</v>
      </c>
      <c r="AU6" s="307" t="s">
        <v>57</v>
      </c>
      <c r="AV6" s="366"/>
      <c r="AW6" s="372"/>
      <c r="AX6" s="369"/>
    </row>
    <row r="7" spans="1:50" ht="409.6" hidden="1" thickBot="1" x14ac:dyDescent="0.3">
      <c r="A7" s="308" t="s">
        <v>58</v>
      </c>
      <c r="B7" s="309" t="s">
        <v>59</v>
      </c>
      <c r="C7" s="310"/>
      <c r="D7" s="311" t="s">
        <v>60</v>
      </c>
      <c r="E7" s="312" t="s">
        <v>61</v>
      </c>
      <c r="F7" s="312" t="s">
        <v>62</v>
      </c>
      <c r="G7" s="312" t="s">
        <v>63</v>
      </c>
      <c r="H7" s="312" t="s">
        <v>64</v>
      </c>
      <c r="I7" s="310"/>
      <c r="J7" s="310"/>
      <c r="K7" s="313"/>
      <c r="L7" s="314">
        <v>1</v>
      </c>
      <c r="M7" s="315" t="s">
        <v>65</v>
      </c>
      <c r="N7" s="310" t="s">
        <v>66</v>
      </c>
      <c r="O7" s="309" t="s">
        <v>67</v>
      </c>
      <c r="P7" s="310" t="s">
        <v>68</v>
      </c>
      <c r="Q7" s="310" t="s">
        <v>69</v>
      </c>
      <c r="R7" s="74">
        <v>0</v>
      </c>
      <c r="S7" s="316" t="s">
        <v>70</v>
      </c>
      <c r="T7" s="317">
        <v>44927</v>
      </c>
      <c r="U7" s="317">
        <v>46387</v>
      </c>
      <c r="V7" s="74">
        <v>0.2</v>
      </c>
      <c r="W7" s="74">
        <v>0.45</v>
      </c>
      <c r="X7" s="74">
        <v>0.75</v>
      </c>
      <c r="Y7" s="74">
        <v>1</v>
      </c>
      <c r="Z7" s="318">
        <f t="shared" ref="Z7" si="0">Y7</f>
        <v>1</v>
      </c>
      <c r="AA7" s="290">
        <v>0</v>
      </c>
      <c r="AB7" s="291"/>
      <c r="AC7" s="291"/>
      <c r="AD7" s="291"/>
      <c r="AE7" s="291"/>
      <c r="AF7" s="291"/>
      <c r="AG7" s="292" t="s">
        <v>71</v>
      </c>
      <c r="AH7" s="292"/>
      <c r="AI7" s="293"/>
      <c r="AJ7" s="293"/>
      <c r="AK7" s="294"/>
      <c r="AL7" s="292"/>
      <c r="AM7" s="295"/>
      <c r="AN7" s="295"/>
      <c r="AO7" s="295"/>
      <c r="AP7" s="296" t="e">
        <f>AN7/AM7</f>
        <v>#DIV/0!</v>
      </c>
      <c r="AQ7" s="297" t="e">
        <f>AO7/AM7</f>
        <v>#DIV/0!</v>
      </c>
      <c r="AR7" s="298"/>
      <c r="AS7" s="289"/>
      <c r="AT7" s="289"/>
      <c r="AU7" s="289"/>
      <c r="AV7" s="289"/>
      <c r="AW7" s="299"/>
      <c r="AX7" s="300" t="s">
        <v>0</v>
      </c>
    </row>
    <row r="8" spans="1:50" ht="192" hidden="1" thickBot="1" x14ac:dyDescent="0.3">
      <c r="A8" s="59" t="s">
        <v>72</v>
      </c>
      <c r="B8" s="60" t="s">
        <v>73</v>
      </c>
      <c r="C8" s="60" t="s">
        <v>74</v>
      </c>
      <c r="D8" s="60" t="s">
        <v>75</v>
      </c>
      <c r="E8" s="60" t="s">
        <v>76</v>
      </c>
      <c r="F8" s="60" t="s">
        <v>77</v>
      </c>
      <c r="G8" s="60" t="s">
        <v>63</v>
      </c>
      <c r="H8" s="60" t="s">
        <v>63</v>
      </c>
      <c r="I8" s="60"/>
      <c r="J8" s="60"/>
      <c r="K8" s="61"/>
      <c r="L8" s="60">
        <v>1</v>
      </c>
      <c r="M8" s="62" t="s">
        <v>78</v>
      </c>
      <c r="N8" s="60" t="s">
        <v>79</v>
      </c>
      <c r="O8" s="63" t="s">
        <v>80</v>
      </c>
      <c r="P8" s="60" t="s">
        <v>81</v>
      </c>
      <c r="Q8" s="60" t="s">
        <v>82</v>
      </c>
      <c r="R8" s="60">
        <v>12</v>
      </c>
      <c r="S8" s="60" t="s">
        <v>83</v>
      </c>
      <c r="T8" s="64">
        <v>44927</v>
      </c>
      <c r="U8" s="64">
        <v>46387</v>
      </c>
      <c r="V8" s="60">
        <v>12</v>
      </c>
      <c r="W8" s="60">
        <v>12</v>
      </c>
      <c r="X8" s="60">
        <v>12</v>
      </c>
      <c r="Y8" s="60">
        <v>12</v>
      </c>
      <c r="Z8" s="198">
        <f>12*4</f>
        <v>48</v>
      </c>
      <c r="AA8" s="248">
        <v>3</v>
      </c>
      <c r="AB8" s="19"/>
      <c r="AC8" s="19"/>
      <c r="AD8" s="19"/>
      <c r="AE8" s="19"/>
      <c r="AF8" s="19"/>
      <c r="AG8" s="249" t="s">
        <v>84</v>
      </c>
      <c r="AH8" s="249"/>
      <c r="AI8" s="250"/>
      <c r="AJ8" s="250"/>
      <c r="AK8" s="250"/>
      <c r="AL8" s="249"/>
      <c r="AM8" s="20">
        <v>0</v>
      </c>
      <c r="AN8" s="20"/>
      <c r="AO8" s="20"/>
      <c r="AP8" s="65" t="e">
        <f t="shared" ref="AP8:AP65" si="1">AN8/AM8</f>
        <v>#DIV/0!</v>
      </c>
      <c r="AQ8" s="236" t="e">
        <f t="shared" ref="AQ8:AQ65" si="2">AO8/AM8</f>
        <v>#DIV/0!</v>
      </c>
      <c r="AR8" s="228"/>
      <c r="AS8" s="66"/>
      <c r="AT8" s="66"/>
      <c r="AU8" s="66"/>
      <c r="AV8" s="66"/>
      <c r="AW8" s="284"/>
      <c r="AX8" s="67"/>
    </row>
    <row r="9" spans="1:50" ht="180.75" hidden="1" thickBot="1" x14ac:dyDescent="0.3">
      <c r="A9" s="68" t="s">
        <v>72</v>
      </c>
      <c r="B9" s="69" t="s">
        <v>73</v>
      </c>
      <c r="C9" s="69" t="s">
        <v>85</v>
      </c>
      <c r="D9" s="69" t="s">
        <v>75</v>
      </c>
      <c r="E9" s="69" t="s">
        <v>86</v>
      </c>
      <c r="F9" s="69" t="s">
        <v>77</v>
      </c>
      <c r="G9" s="69" t="s">
        <v>63</v>
      </c>
      <c r="H9" s="69" t="s">
        <v>63</v>
      </c>
      <c r="I9" s="69"/>
      <c r="J9" s="69"/>
      <c r="K9" s="70"/>
      <c r="L9" s="69">
        <v>2</v>
      </c>
      <c r="M9" s="71" t="s">
        <v>87</v>
      </c>
      <c r="N9" s="69" t="s">
        <v>88</v>
      </c>
      <c r="O9" s="72" t="s">
        <v>89</v>
      </c>
      <c r="P9" s="69" t="s">
        <v>90</v>
      </c>
      <c r="Q9" s="69" t="s">
        <v>91</v>
      </c>
      <c r="R9" s="69" t="s">
        <v>92</v>
      </c>
      <c r="S9" s="69" t="s">
        <v>70</v>
      </c>
      <c r="T9" s="73">
        <v>44927</v>
      </c>
      <c r="U9" s="73">
        <v>46387</v>
      </c>
      <c r="V9" s="70">
        <v>1</v>
      </c>
      <c r="W9" s="70">
        <v>1</v>
      </c>
      <c r="X9" s="70">
        <v>1</v>
      </c>
      <c r="Y9" s="70">
        <v>1</v>
      </c>
      <c r="Z9" s="199">
        <v>1</v>
      </c>
      <c r="AA9" s="251">
        <v>1</v>
      </c>
      <c r="AB9" s="21"/>
      <c r="AC9" s="21"/>
      <c r="AD9" s="21"/>
      <c r="AE9" s="21"/>
      <c r="AF9" s="21"/>
      <c r="AG9" s="252" t="s">
        <v>93</v>
      </c>
      <c r="AH9" s="252"/>
      <c r="AI9" s="253"/>
      <c r="AJ9" s="253"/>
      <c r="AK9" s="253"/>
      <c r="AL9" s="252"/>
      <c r="AM9" s="22">
        <v>825000000</v>
      </c>
      <c r="AN9" s="22"/>
      <c r="AO9" s="22"/>
      <c r="AP9" s="74">
        <f t="shared" si="1"/>
        <v>0</v>
      </c>
      <c r="AQ9" s="237">
        <f t="shared" si="2"/>
        <v>0</v>
      </c>
      <c r="AR9" s="229"/>
      <c r="AS9" s="75"/>
      <c r="AT9" s="75"/>
      <c r="AU9" s="75"/>
      <c r="AV9" s="75"/>
      <c r="AW9" s="285"/>
      <c r="AX9" s="76"/>
    </row>
    <row r="10" spans="1:50" ht="147" hidden="1" thickBot="1" x14ac:dyDescent="0.3">
      <c r="A10" s="59" t="s">
        <v>94</v>
      </c>
      <c r="B10" s="60" t="s">
        <v>95</v>
      </c>
      <c r="C10" s="77" t="s">
        <v>96</v>
      </c>
      <c r="D10" s="60" t="s">
        <v>0</v>
      </c>
      <c r="E10" s="60" t="s">
        <v>0</v>
      </c>
      <c r="F10" s="60" t="s">
        <v>63</v>
      </c>
      <c r="G10" s="60" t="s">
        <v>63</v>
      </c>
      <c r="H10" s="60" t="s">
        <v>97</v>
      </c>
      <c r="I10" s="77"/>
      <c r="J10" s="77"/>
      <c r="K10" s="78"/>
      <c r="L10" s="79">
        <v>1</v>
      </c>
      <c r="M10" s="80" t="s">
        <v>98</v>
      </c>
      <c r="N10" s="60" t="s">
        <v>99</v>
      </c>
      <c r="O10" s="60" t="s">
        <v>100</v>
      </c>
      <c r="P10" s="60" t="s">
        <v>101</v>
      </c>
      <c r="Q10" s="60" t="s">
        <v>69</v>
      </c>
      <c r="R10" s="60">
        <v>8750</v>
      </c>
      <c r="S10" s="60" t="s">
        <v>102</v>
      </c>
      <c r="T10" s="64">
        <v>44927</v>
      </c>
      <c r="U10" s="64">
        <v>46387</v>
      </c>
      <c r="V10" s="81">
        <v>10000</v>
      </c>
      <c r="W10" s="81">
        <v>10000</v>
      </c>
      <c r="X10" s="81">
        <v>10000</v>
      </c>
      <c r="Y10" s="81">
        <v>10000</v>
      </c>
      <c r="Z10" s="200">
        <v>40000</v>
      </c>
      <c r="AA10" s="248">
        <v>1669</v>
      </c>
      <c r="AB10" s="19"/>
      <c r="AC10" s="19"/>
      <c r="AD10" s="19"/>
      <c r="AE10" s="19"/>
      <c r="AF10" s="19"/>
      <c r="AG10" s="14" t="s">
        <v>103</v>
      </c>
      <c r="AH10" s="14"/>
      <c r="AI10" s="250"/>
      <c r="AJ10" s="250"/>
      <c r="AK10" s="250"/>
      <c r="AL10" s="14"/>
      <c r="AM10" s="20">
        <v>14649750</v>
      </c>
      <c r="AN10" s="20"/>
      <c r="AO10" s="20"/>
      <c r="AP10" s="65">
        <f t="shared" si="1"/>
        <v>0</v>
      </c>
      <c r="AQ10" s="236">
        <f t="shared" si="2"/>
        <v>0</v>
      </c>
      <c r="AR10" s="228"/>
      <c r="AS10" s="66"/>
      <c r="AT10" s="66"/>
      <c r="AU10" s="66"/>
      <c r="AV10" s="66"/>
      <c r="AW10" s="14"/>
      <c r="AX10" s="67"/>
    </row>
    <row r="11" spans="1:50" ht="113.25" hidden="1" thickBot="1" x14ac:dyDescent="0.3">
      <c r="A11" s="82" t="s">
        <v>94</v>
      </c>
      <c r="B11" s="83" t="s">
        <v>95</v>
      </c>
      <c r="C11" s="84" t="s">
        <v>96</v>
      </c>
      <c r="D11" s="83" t="s">
        <v>0</v>
      </c>
      <c r="E11" s="83" t="s">
        <v>0</v>
      </c>
      <c r="F11" s="83" t="s">
        <v>63</v>
      </c>
      <c r="G11" s="83" t="s">
        <v>63</v>
      </c>
      <c r="H11" s="83" t="s">
        <v>97</v>
      </c>
      <c r="I11" s="84"/>
      <c r="J11" s="84"/>
      <c r="K11" s="85"/>
      <c r="L11" s="86">
        <v>2</v>
      </c>
      <c r="M11" s="87" t="s">
        <v>104</v>
      </c>
      <c r="N11" s="83" t="s">
        <v>105</v>
      </c>
      <c r="O11" s="83" t="s">
        <v>106</v>
      </c>
      <c r="P11" s="83" t="s">
        <v>101</v>
      </c>
      <c r="Q11" s="83" t="s">
        <v>69</v>
      </c>
      <c r="R11" s="83">
        <v>60000</v>
      </c>
      <c r="S11" s="83" t="s">
        <v>102</v>
      </c>
      <c r="T11" s="88">
        <v>44927</v>
      </c>
      <c r="U11" s="88">
        <v>46387</v>
      </c>
      <c r="V11" s="89">
        <v>75000</v>
      </c>
      <c r="W11" s="89">
        <v>75000</v>
      </c>
      <c r="X11" s="89">
        <v>75000</v>
      </c>
      <c r="Y11" s="89">
        <v>75000</v>
      </c>
      <c r="Z11" s="201">
        <v>300000</v>
      </c>
      <c r="AA11" s="254">
        <v>20994</v>
      </c>
      <c r="AB11" s="5"/>
      <c r="AC11" s="5"/>
      <c r="AD11" s="5"/>
      <c r="AE11" s="5"/>
      <c r="AF11" s="5"/>
      <c r="AG11" s="13" t="s">
        <v>107</v>
      </c>
      <c r="AH11" s="13"/>
      <c r="AI11" s="255"/>
      <c r="AJ11" s="255"/>
      <c r="AK11" s="255"/>
      <c r="AL11" s="13"/>
      <c r="AM11" s="7">
        <v>0</v>
      </c>
      <c r="AN11" s="7"/>
      <c r="AO11" s="7"/>
      <c r="AP11" s="90" t="e">
        <f t="shared" si="1"/>
        <v>#DIV/0!</v>
      </c>
      <c r="AQ11" s="238" t="e">
        <f t="shared" si="2"/>
        <v>#DIV/0!</v>
      </c>
      <c r="AR11" s="230"/>
      <c r="AS11" s="91"/>
      <c r="AT11" s="91"/>
      <c r="AU11" s="91"/>
      <c r="AV11" s="91"/>
      <c r="AW11" s="13"/>
      <c r="AX11" s="92"/>
    </row>
    <row r="12" spans="1:50" ht="135.75" hidden="1" thickBot="1" x14ac:dyDescent="0.3">
      <c r="A12" s="82" t="s">
        <v>94</v>
      </c>
      <c r="B12" s="83" t="s">
        <v>95</v>
      </c>
      <c r="C12" s="84" t="s">
        <v>96</v>
      </c>
      <c r="D12" s="83" t="s">
        <v>0</v>
      </c>
      <c r="E12" s="83" t="s">
        <v>0</v>
      </c>
      <c r="F12" s="83" t="s">
        <v>63</v>
      </c>
      <c r="G12" s="83" t="s">
        <v>63</v>
      </c>
      <c r="H12" s="83" t="s">
        <v>97</v>
      </c>
      <c r="I12" s="84"/>
      <c r="J12" s="84"/>
      <c r="K12" s="85"/>
      <c r="L12" s="86">
        <v>3</v>
      </c>
      <c r="M12" s="93" t="s">
        <v>108</v>
      </c>
      <c r="N12" s="83" t="s">
        <v>109</v>
      </c>
      <c r="O12" s="83" t="s">
        <v>110</v>
      </c>
      <c r="P12" s="83" t="s">
        <v>101</v>
      </c>
      <c r="Q12" s="83" t="s">
        <v>69</v>
      </c>
      <c r="R12" s="83" t="s">
        <v>63</v>
      </c>
      <c r="S12" s="83" t="s">
        <v>102</v>
      </c>
      <c r="T12" s="88">
        <v>44927</v>
      </c>
      <c r="U12" s="88">
        <v>46387</v>
      </c>
      <c r="V12" s="89">
        <v>500</v>
      </c>
      <c r="W12" s="89">
        <v>500</v>
      </c>
      <c r="X12" s="89">
        <v>500</v>
      </c>
      <c r="Y12" s="89">
        <v>500</v>
      </c>
      <c r="Z12" s="201">
        <v>2000</v>
      </c>
      <c r="AA12" s="254">
        <v>225</v>
      </c>
      <c r="AB12" s="5"/>
      <c r="AC12" s="5"/>
      <c r="AD12" s="5"/>
      <c r="AE12" s="5"/>
      <c r="AF12" s="5"/>
      <c r="AG12" s="13" t="s">
        <v>111</v>
      </c>
      <c r="AH12" s="13"/>
      <c r="AI12" s="255"/>
      <c r="AJ12" s="255"/>
      <c r="AK12" s="255"/>
      <c r="AL12" s="13"/>
      <c r="AM12" s="7">
        <v>0</v>
      </c>
      <c r="AN12" s="7"/>
      <c r="AO12" s="7"/>
      <c r="AP12" s="90" t="e">
        <f t="shared" si="1"/>
        <v>#DIV/0!</v>
      </c>
      <c r="AQ12" s="238" t="e">
        <f t="shared" si="2"/>
        <v>#DIV/0!</v>
      </c>
      <c r="AR12" s="230"/>
      <c r="AS12" s="91"/>
      <c r="AT12" s="91"/>
      <c r="AU12" s="91"/>
      <c r="AV12" s="91"/>
      <c r="AW12" s="13"/>
      <c r="AX12" s="92"/>
    </row>
    <row r="13" spans="1:50" ht="124.5" hidden="1" thickBot="1" x14ac:dyDescent="0.3">
      <c r="A13" s="82" t="s">
        <v>94</v>
      </c>
      <c r="B13" s="83" t="s">
        <v>95</v>
      </c>
      <c r="C13" s="84" t="s">
        <v>96</v>
      </c>
      <c r="D13" s="83" t="s">
        <v>0</v>
      </c>
      <c r="E13" s="83" t="s">
        <v>0</v>
      </c>
      <c r="F13" s="83" t="s">
        <v>63</v>
      </c>
      <c r="G13" s="83" t="s">
        <v>63</v>
      </c>
      <c r="H13" s="83" t="s">
        <v>112</v>
      </c>
      <c r="I13" s="84"/>
      <c r="J13" s="84"/>
      <c r="K13" s="85"/>
      <c r="L13" s="86">
        <v>4</v>
      </c>
      <c r="M13" s="93" t="s">
        <v>108</v>
      </c>
      <c r="N13" s="83" t="s">
        <v>113</v>
      </c>
      <c r="O13" s="83" t="s">
        <v>114</v>
      </c>
      <c r="P13" s="83" t="s">
        <v>101</v>
      </c>
      <c r="Q13" s="83" t="s">
        <v>69</v>
      </c>
      <c r="R13" s="83" t="s">
        <v>63</v>
      </c>
      <c r="S13" s="83" t="s">
        <v>102</v>
      </c>
      <c r="T13" s="88">
        <v>44927</v>
      </c>
      <c r="U13" s="88">
        <v>46387</v>
      </c>
      <c r="V13" s="89">
        <v>10</v>
      </c>
      <c r="W13" s="89">
        <v>10</v>
      </c>
      <c r="X13" s="89">
        <v>10</v>
      </c>
      <c r="Y13" s="89">
        <v>10</v>
      </c>
      <c r="Z13" s="201">
        <v>40</v>
      </c>
      <c r="AA13" s="254">
        <v>2</v>
      </c>
      <c r="AB13" s="5"/>
      <c r="AC13" s="5"/>
      <c r="AD13" s="5"/>
      <c r="AE13" s="5"/>
      <c r="AF13" s="5"/>
      <c r="AG13" s="13" t="s">
        <v>115</v>
      </c>
      <c r="AH13" s="13"/>
      <c r="AI13" s="255"/>
      <c r="AJ13" s="255"/>
      <c r="AK13" s="255"/>
      <c r="AL13" s="13"/>
      <c r="AM13" s="7">
        <v>0</v>
      </c>
      <c r="AN13" s="7"/>
      <c r="AO13" s="7"/>
      <c r="AP13" s="90" t="e">
        <f t="shared" si="1"/>
        <v>#DIV/0!</v>
      </c>
      <c r="AQ13" s="238" t="e">
        <f t="shared" si="2"/>
        <v>#DIV/0!</v>
      </c>
      <c r="AR13" s="230"/>
      <c r="AS13" s="91"/>
      <c r="AT13" s="91"/>
      <c r="AU13" s="91"/>
      <c r="AV13" s="91"/>
      <c r="AW13" s="13"/>
      <c r="AX13" s="92"/>
    </row>
    <row r="14" spans="1:50" ht="315.75" hidden="1" thickBot="1" x14ac:dyDescent="0.3">
      <c r="A14" s="68" t="s">
        <v>94</v>
      </c>
      <c r="B14" s="69" t="s">
        <v>95</v>
      </c>
      <c r="C14" s="94" t="s">
        <v>96</v>
      </c>
      <c r="D14" s="69" t="s">
        <v>0</v>
      </c>
      <c r="E14" s="69" t="s">
        <v>0</v>
      </c>
      <c r="F14" s="69" t="s">
        <v>63</v>
      </c>
      <c r="G14" s="69" t="s">
        <v>63</v>
      </c>
      <c r="H14" s="69" t="s">
        <v>63</v>
      </c>
      <c r="I14" s="94"/>
      <c r="J14" s="94"/>
      <c r="K14" s="95"/>
      <c r="L14" s="96">
        <v>5</v>
      </c>
      <c r="M14" s="97" t="s">
        <v>116</v>
      </c>
      <c r="N14" s="69" t="s">
        <v>117</v>
      </c>
      <c r="O14" s="69" t="s">
        <v>118</v>
      </c>
      <c r="P14" s="69" t="s">
        <v>101</v>
      </c>
      <c r="Q14" s="69" t="s">
        <v>69</v>
      </c>
      <c r="R14" s="69" t="s">
        <v>63</v>
      </c>
      <c r="S14" s="97" t="s">
        <v>119</v>
      </c>
      <c r="T14" s="73">
        <v>44927</v>
      </c>
      <c r="U14" s="73">
        <v>46387</v>
      </c>
      <c r="V14" s="70">
        <v>0.3</v>
      </c>
      <c r="W14" s="70">
        <v>0.2</v>
      </c>
      <c r="X14" s="70">
        <v>0.2</v>
      </c>
      <c r="Y14" s="70">
        <v>0.3</v>
      </c>
      <c r="Z14" s="199">
        <v>1</v>
      </c>
      <c r="AA14" s="251" t="s">
        <v>120</v>
      </c>
      <c r="AB14" s="21"/>
      <c r="AC14" s="21"/>
      <c r="AD14" s="21"/>
      <c r="AE14" s="21"/>
      <c r="AF14" s="21"/>
      <c r="AG14" s="23" t="s">
        <v>121</v>
      </c>
      <c r="AH14" s="23"/>
      <c r="AI14" s="253"/>
      <c r="AJ14" s="253"/>
      <c r="AK14" s="253"/>
      <c r="AL14" s="23"/>
      <c r="AM14" s="22">
        <v>0</v>
      </c>
      <c r="AN14" s="22"/>
      <c r="AO14" s="22"/>
      <c r="AP14" s="74" t="e">
        <f t="shared" si="1"/>
        <v>#DIV/0!</v>
      </c>
      <c r="AQ14" s="237" t="e">
        <f t="shared" si="2"/>
        <v>#DIV/0!</v>
      </c>
      <c r="AR14" s="229"/>
      <c r="AS14" s="75"/>
      <c r="AT14" s="75"/>
      <c r="AU14" s="75"/>
      <c r="AV14" s="75"/>
      <c r="AW14" s="23"/>
      <c r="AX14" s="76"/>
    </row>
    <row r="15" spans="1:50" ht="60" customHeight="1" thickBot="1" x14ac:dyDescent="0.3">
      <c r="A15" s="59" t="s">
        <v>122</v>
      </c>
      <c r="B15" s="77" t="s">
        <v>123</v>
      </c>
      <c r="C15" s="77" t="s">
        <v>124</v>
      </c>
      <c r="D15" s="77" t="s">
        <v>125</v>
      </c>
      <c r="E15" s="77" t="s">
        <v>126</v>
      </c>
      <c r="F15" s="60" t="s">
        <v>127</v>
      </c>
      <c r="G15" s="60" t="s">
        <v>128</v>
      </c>
      <c r="H15" s="60" t="s">
        <v>129</v>
      </c>
      <c r="I15" s="60"/>
      <c r="J15" s="60" t="s">
        <v>130</v>
      </c>
      <c r="K15" s="61"/>
      <c r="L15" s="81">
        <v>1</v>
      </c>
      <c r="M15" s="98" t="s">
        <v>131</v>
      </c>
      <c r="N15" s="60" t="s">
        <v>132</v>
      </c>
      <c r="O15" s="60" t="s">
        <v>133</v>
      </c>
      <c r="P15" s="60" t="s">
        <v>101</v>
      </c>
      <c r="Q15" s="60" t="s">
        <v>69</v>
      </c>
      <c r="R15" s="60">
        <v>520</v>
      </c>
      <c r="S15" s="60" t="s">
        <v>102</v>
      </c>
      <c r="T15" s="64">
        <v>44927</v>
      </c>
      <c r="U15" s="64">
        <v>46387</v>
      </c>
      <c r="V15" s="81">
        <v>130</v>
      </c>
      <c r="W15" s="81">
        <v>130</v>
      </c>
      <c r="X15" s="81">
        <v>130</v>
      </c>
      <c r="Y15" s="81">
        <v>130</v>
      </c>
      <c r="Z15" s="79">
        <f>SUM(V15:Y15)</f>
        <v>520</v>
      </c>
      <c r="AA15" s="338">
        <v>0</v>
      </c>
      <c r="AB15" s="338">
        <v>60</v>
      </c>
      <c r="AC15" s="338">
        <v>36</v>
      </c>
      <c r="AD15" s="338">
        <v>81</v>
      </c>
      <c r="AE15" s="338">
        <f>SUBTOTAL(9,AA15:AD15)</f>
        <v>177</v>
      </c>
      <c r="AF15" s="338">
        <f>+SUM(AA15:AD15)</f>
        <v>177</v>
      </c>
      <c r="AG15" s="339" t="s">
        <v>134</v>
      </c>
      <c r="AH15" s="339" t="s">
        <v>135</v>
      </c>
      <c r="AI15" s="340" t="s">
        <v>614</v>
      </c>
      <c r="AJ15" s="340" t="s">
        <v>615</v>
      </c>
      <c r="AK15" s="340" t="s">
        <v>616</v>
      </c>
      <c r="AL15" s="340" t="s">
        <v>617</v>
      </c>
      <c r="AM15" s="341">
        <v>62631469946</v>
      </c>
      <c r="AN15" s="342">
        <v>59888790269.559998</v>
      </c>
      <c r="AO15" s="342">
        <v>36792172155.5</v>
      </c>
      <c r="AP15" s="65">
        <f t="shared" si="1"/>
        <v>0.95620923987885476</v>
      </c>
      <c r="AQ15" s="236">
        <f>AO15/AM15</f>
        <v>0.58743906517317424</v>
      </c>
      <c r="AR15" s="343"/>
      <c r="AS15" s="344"/>
      <c r="AT15" s="344"/>
      <c r="AU15" s="344"/>
      <c r="AV15" s="344"/>
      <c r="AW15" s="345"/>
      <c r="AX15" s="328"/>
    </row>
    <row r="16" spans="1:50" ht="108.75" customHeight="1" x14ac:dyDescent="0.25">
      <c r="A16" s="82" t="s">
        <v>122</v>
      </c>
      <c r="B16" s="84" t="s">
        <v>123</v>
      </c>
      <c r="C16" s="84" t="s">
        <v>124</v>
      </c>
      <c r="D16" s="84" t="s">
        <v>125</v>
      </c>
      <c r="E16" s="84" t="s">
        <v>126</v>
      </c>
      <c r="F16" s="83" t="s">
        <v>127</v>
      </c>
      <c r="G16" s="83" t="s">
        <v>128</v>
      </c>
      <c r="H16" s="83" t="s">
        <v>129</v>
      </c>
      <c r="I16" s="83"/>
      <c r="J16" s="83" t="s">
        <v>130</v>
      </c>
      <c r="K16" s="99"/>
      <c r="L16" s="89">
        <v>2</v>
      </c>
      <c r="M16" s="100" t="s">
        <v>137</v>
      </c>
      <c r="N16" s="83" t="s">
        <v>138</v>
      </c>
      <c r="O16" s="83" t="s">
        <v>139</v>
      </c>
      <c r="P16" s="83" t="s">
        <v>101</v>
      </c>
      <c r="Q16" s="83" t="s">
        <v>69</v>
      </c>
      <c r="R16" s="83">
        <v>305</v>
      </c>
      <c r="S16" s="83" t="s">
        <v>102</v>
      </c>
      <c r="T16" s="88">
        <v>44927</v>
      </c>
      <c r="U16" s="88">
        <v>46387</v>
      </c>
      <c r="V16" s="89">
        <v>504</v>
      </c>
      <c r="W16" s="89">
        <v>400</v>
      </c>
      <c r="X16" s="89">
        <v>400</v>
      </c>
      <c r="Y16" s="89">
        <v>400</v>
      </c>
      <c r="Z16" s="86">
        <f>SUM(V16:Y16)</f>
        <v>1704</v>
      </c>
      <c r="AA16" s="346" t="s">
        <v>63</v>
      </c>
      <c r="AB16" s="346" t="s">
        <v>63</v>
      </c>
      <c r="AC16" s="346">
        <v>0</v>
      </c>
      <c r="AD16" s="346">
        <v>504</v>
      </c>
      <c r="AE16" s="338">
        <f>SUBTOTAL(9,AA16:AD16)</f>
        <v>504</v>
      </c>
      <c r="AF16" s="338">
        <f>+SUM(AA16:AD16)</f>
        <v>504</v>
      </c>
      <c r="AG16" s="340" t="s">
        <v>140</v>
      </c>
      <c r="AH16" s="340" t="s">
        <v>141</v>
      </c>
      <c r="AI16" s="340" t="s">
        <v>618</v>
      </c>
      <c r="AJ16" s="340" t="s">
        <v>619</v>
      </c>
      <c r="AK16" s="340" t="s">
        <v>620</v>
      </c>
      <c r="AL16" s="340" t="s">
        <v>621</v>
      </c>
      <c r="AM16" s="347">
        <v>5789000000</v>
      </c>
      <c r="AN16" s="347">
        <v>1580566806</v>
      </c>
      <c r="AO16" s="347">
        <v>1167488536</v>
      </c>
      <c r="AP16" s="152">
        <f t="shared" si="1"/>
        <v>0.27302933252720679</v>
      </c>
      <c r="AQ16" s="241">
        <f t="shared" ref="AQ16:AQ20" si="3">AO16/AM16</f>
        <v>0.20167361133183623</v>
      </c>
      <c r="AR16" s="348"/>
      <c r="AS16" s="349"/>
      <c r="AT16" s="349"/>
      <c r="AU16" s="349"/>
      <c r="AV16" s="349"/>
      <c r="AW16" s="350" t="s">
        <v>622</v>
      </c>
      <c r="AX16" s="330"/>
    </row>
    <row r="17" spans="1:50" ht="60" customHeight="1" x14ac:dyDescent="0.25">
      <c r="A17" s="82" t="s">
        <v>122</v>
      </c>
      <c r="B17" s="84" t="s">
        <v>123</v>
      </c>
      <c r="C17" s="84" t="s">
        <v>124</v>
      </c>
      <c r="D17" s="84" t="s">
        <v>125</v>
      </c>
      <c r="E17" s="84" t="s">
        <v>126</v>
      </c>
      <c r="F17" s="83" t="s">
        <v>143</v>
      </c>
      <c r="G17" s="83" t="s">
        <v>128</v>
      </c>
      <c r="H17" s="83" t="s">
        <v>129</v>
      </c>
      <c r="I17" s="83"/>
      <c r="J17" s="84" t="s">
        <v>130</v>
      </c>
      <c r="K17" s="99"/>
      <c r="L17" s="86">
        <v>3</v>
      </c>
      <c r="M17" s="132" t="s">
        <v>144</v>
      </c>
      <c r="N17" s="84" t="s">
        <v>145</v>
      </c>
      <c r="O17" s="83" t="s">
        <v>146</v>
      </c>
      <c r="P17" s="83" t="s">
        <v>147</v>
      </c>
      <c r="Q17" s="83" t="s">
        <v>148</v>
      </c>
      <c r="R17" s="99">
        <v>1</v>
      </c>
      <c r="S17" s="83" t="s">
        <v>119</v>
      </c>
      <c r="T17" s="88">
        <v>44927</v>
      </c>
      <c r="U17" s="88">
        <v>46387</v>
      </c>
      <c r="V17" s="99">
        <v>1</v>
      </c>
      <c r="W17" s="99">
        <v>1</v>
      </c>
      <c r="X17" s="99">
        <v>1</v>
      </c>
      <c r="Y17" s="99">
        <v>1</v>
      </c>
      <c r="Z17" s="85">
        <v>1</v>
      </c>
      <c r="AA17" s="351">
        <f>25/25</f>
        <v>1</v>
      </c>
      <c r="AB17" s="351">
        <f>21/21</f>
        <v>1</v>
      </c>
      <c r="AC17" s="351">
        <f>62/62</f>
        <v>1</v>
      </c>
      <c r="AD17" s="351">
        <f>10/10</f>
        <v>1</v>
      </c>
      <c r="AE17" s="351">
        <f>118/118</f>
        <v>1</v>
      </c>
      <c r="AF17" s="351">
        <f>+AE17</f>
        <v>1</v>
      </c>
      <c r="AG17" s="340" t="s">
        <v>149</v>
      </c>
      <c r="AH17" s="340" t="s">
        <v>150</v>
      </c>
      <c r="AI17" s="340" t="s">
        <v>623</v>
      </c>
      <c r="AJ17" s="340" t="s">
        <v>152</v>
      </c>
      <c r="AK17" s="340" t="s">
        <v>624</v>
      </c>
      <c r="AL17" s="340" t="s">
        <v>617</v>
      </c>
      <c r="AM17" s="347">
        <v>2007648000</v>
      </c>
      <c r="AN17" s="347">
        <v>1522753307.8000002</v>
      </c>
      <c r="AO17" s="347">
        <v>1222947825.8599999</v>
      </c>
      <c r="AP17" s="152">
        <f t="shared" si="1"/>
        <v>0.75847624075535158</v>
      </c>
      <c r="AQ17" s="241">
        <f t="shared" si="3"/>
        <v>0.6091445441930059</v>
      </c>
      <c r="AR17" s="348"/>
      <c r="AS17" s="349"/>
      <c r="AT17" s="349"/>
      <c r="AU17" s="349"/>
      <c r="AV17" s="349"/>
      <c r="AW17" s="350"/>
      <c r="AX17" s="330"/>
    </row>
    <row r="18" spans="1:50" ht="60" customHeight="1" x14ac:dyDescent="0.25">
      <c r="A18" s="82" t="s">
        <v>122</v>
      </c>
      <c r="B18" s="84" t="s">
        <v>123</v>
      </c>
      <c r="C18" s="84" t="s">
        <v>124</v>
      </c>
      <c r="D18" s="84" t="s">
        <v>125</v>
      </c>
      <c r="E18" s="84" t="s">
        <v>126</v>
      </c>
      <c r="F18" s="83" t="s">
        <v>127</v>
      </c>
      <c r="G18" s="83" t="s">
        <v>128</v>
      </c>
      <c r="H18" s="83" t="s">
        <v>129</v>
      </c>
      <c r="I18" s="83"/>
      <c r="J18" s="84" t="s">
        <v>130</v>
      </c>
      <c r="K18" s="99"/>
      <c r="L18" s="86">
        <v>4</v>
      </c>
      <c r="M18" s="322" t="s">
        <v>154</v>
      </c>
      <c r="N18" s="84" t="s">
        <v>155</v>
      </c>
      <c r="O18" s="83" t="s">
        <v>156</v>
      </c>
      <c r="P18" s="83" t="s">
        <v>101</v>
      </c>
      <c r="Q18" s="83" t="s">
        <v>148</v>
      </c>
      <c r="R18" s="99">
        <v>1</v>
      </c>
      <c r="S18" s="83" t="s">
        <v>119</v>
      </c>
      <c r="T18" s="88">
        <v>44927</v>
      </c>
      <c r="U18" s="88">
        <v>46387</v>
      </c>
      <c r="V18" s="99">
        <v>1</v>
      </c>
      <c r="W18" s="99">
        <v>1</v>
      </c>
      <c r="X18" s="99">
        <v>1</v>
      </c>
      <c r="Y18" s="99">
        <v>1</v>
      </c>
      <c r="Z18" s="85">
        <v>1</v>
      </c>
      <c r="AA18" s="346" t="s">
        <v>120</v>
      </c>
      <c r="AB18" s="352">
        <f>11/11</f>
        <v>1</v>
      </c>
      <c r="AC18" s="351">
        <f>9/9</f>
        <v>1</v>
      </c>
      <c r="AD18" s="351">
        <f>6/6</f>
        <v>1</v>
      </c>
      <c r="AE18" s="351">
        <f>26/26</f>
        <v>1</v>
      </c>
      <c r="AF18" s="352">
        <f>AE18</f>
        <v>1</v>
      </c>
      <c r="AG18" s="340" t="s">
        <v>157</v>
      </c>
      <c r="AH18" s="340" t="s">
        <v>625</v>
      </c>
      <c r="AI18" s="340" t="s">
        <v>626</v>
      </c>
      <c r="AJ18" s="340" t="s">
        <v>627</v>
      </c>
      <c r="AK18" s="340" t="s">
        <v>628</v>
      </c>
      <c r="AL18" s="340" t="s">
        <v>617</v>
      </c>
      <c r="AM18" s="347">
        <v>4900000000</v>
      </c>
      <c r="AN18" s="347">
        <v>1534344685</v>
      </c>
      <c r="AO18" s="347">
        <v>1136696840</v>
      </c>
      <c r="AP18" s="152">
        <f t="shared" si="1"/>
        <v>0.31313156836734696</v>
      </c>
      <c r="AQ18" s="241">
        <f t="shared" si="3"/>
        <v>0.23197894693877552</v>
      </c>
      <c r="AR18" s="348"/>
      <c r="AS18" s="349"/>
      <c r="AT18" s="349"/>
      <c r="AU18" s="349"/>
      <c r="AV18" s="349"/>
      <c r="AW18" s="350"/>
      <c r="AX18" s="330"/>
    </row>
    <row r="19" spans="1:50" ht="60" customHeight="1" x14ac:dyDescent="0.25">
      <c r="A19" s="82" t="s">
        <v>122</v>
      </c>
      <c r="B19" s="84" t="s">
        <v>123</v>
      </c>
      <c r="C19" s="84" t="s">
        <v>124</v>
      </c>
      <c r="D19" s="84" t="s">
        <v>125</v>
      </c>
      <c r="E19" s="84" t="s">
        <v>126</v>
      </c>
      <c r="F19" s="83" t="s">
        <v>127</v>
      </c>
      <c r="G19" s="83" t="s">
        <v>128</v>
      </c>
      <c r="H19" s="83" t="s">
        <v>129</v>
      </c>
      <c r="I19" s="83"/>
      <c r="J19" s="84" t="s">
        <v>130</v>
      </c>
      <c r="K19" s="99"/>
      <c r="L19" s="86">
        <v>5</v>
      </c>
      <c r="M19" s="322" t="s">
        <v>163</v>
      </c>
      <c r="N19" s="84" t="s">
        <v>164</v>
      </c>
      <c r="O19" s="83" t="s">
        <v>165</v>
      </c>
      <c r="P19" s="83" t="s">
        <v>147</v>
      </c>
      <c r="Q19" s="83" t="s">
        <v>148</v>
      </c>
      <c r="R19" s="99">
        <v>1</v>
      </c>
      <c r="S19" s="83" t="s">
        <v>119</v>
      </c>
      <c r="T19" s="88">
        <v>44927</v>
      </c>
      <c r="U19" s="88">
        <v>46387</v>
      </c>
      <c r="V19" s="99">
        <v>1</v>
      </c>
      <c r="W19" s="99">
        <v>1</v>
      </c>
      <c r="X19" s="99">
        <v>1</v>
      </c>
      <c r="Y19" s="99">
        <v>1</v>
      </c>
      <c r="Z19" s="85">
        <v>1</v>
      </c>
      <c r="AA19" s="351">
        <v>1</v>
      </c>
      <c r="AB19" s="352">
        <f>864/864</f>
        <v>1</v>
      </c>
      <c r="AC19" s="351">
        <f>864/864</f>
        <v>1</v>
      </c>
      <c r="AD19" s="351">
        <f>864/864</f>
        <v>1</v>
      </c>
      <c r="AE19" s="351">
        <f>864/864</f>
        <v>1</v>
      </c>
      <c r="AF19" s="351">
        <f>AE19</f>
        <v>1</v>
      </c>
      <c r="AG19" s="340" t="s">
        <v>166</v>
      </c>
      <c r="AH19" s="340" t="s">
        <v>629</v>
      </c>
      <c r="AI19" s="340" t="s">
        <v>630</v>
      </c>
      <c r="AJ19" s="340" t="s">
        <v>631</v>
      </c>
      <c r="AK19" s="340" t="s">
        <v>632</v>
      </c>
      <c r="AL19" s="340" t="s">
        <v>617</v>
      </c>
      <c r="AM19" s="347">
        <v>9982382054</v>
      </c>
      <c r="AN19" s="347">
        <v>8265044640.6400003</v>
      </c>
      <c r="AO19" s="347">
        <v>7251789557.9799995</v>
      </c>
      <c r="AP19" s="152">
        <f t="shared" si="1"/>
        <v>0.82796316509726731</v>
      </c>
      <c r="AQ19" s="241">
        <f t="shared" si="3"/>
        <v>0.72645882703659537</v>
      </c>
      <c r="AR19" s="348"/>
      <c r="AS19" s="349"/>
      <c r="AT19" s="349"/>
      <c r="AU19" s="349"/>
      <c r="AV19" s="349"/>
      <c r="AW19" s="350"/>
      <c r="AX19" s="330"/>
    </row>
    <row r="20" spans="1:50" ht="60" customHeight="1" thickBot="1" x14ac:dyDescent="0.3">
      <c r="A20" s="68" t="s">
        <v>122</v>
      </c>
      <c r="B20" s="94" t="s">
        <v>123</v>
      </c>
      <c r="C20" s="94" t="s">
        <v>172</v>
      </c>
      <c r="D20" s="94" t="s">
        <v>173</v>
      </c>
      <c r="E20" s="94" t="s">
        <v>126</v>
      </c>
      <c r="F20" s="69" t="s">
        <v>174</v>
      </c>
      <c r="G20" s="69" t="s">
        <v>128</v>
      </c>
      <c r="H20" s="69" t="s">
        <v>129</v>
      </c>
      <c r="I20" s="69"/>
      <c r="J20" s="94" t="s">
        <v>175</v>
      </c>
      <c r="K20" s="70"/>
      <c r="L20" s="96">
        <v>6</v>
      </c>
      <c r="M20" s="122" t="s">
        <v>176</v>
      </c>
      <c r="N20" s="94" t="s">
        <v>177</v>
      </c>
      <c r="O20" s="69" t="s">
        <v>178</v>
      </c>
      <c r="P20" s="69" t="s">
        <v>101</v>
      </c>
      <c r="Q20" s="69" t="s">
        <v>69</v>
      </c>
      <c r="R20" s="69">
        <v>26</v>
      </c>
      <c r="S20" s="69" t="s">
        <v>102</v>
      </c>
      <c r="T20" s="73">
        <v>44927</v>
      </c>
      <c r="U20" s="73">
        <v>46387</v>
      </c>
      <c r="V20" s="102">
        <v>2</v>
      </c>
      <c r="W20" s="102">
        <v>8</v>
      </c>
      <c r="X20" s="102">
        <v>8</v>
      </c>
      <c r="Y20" s="102">
        <v>8</v>
      </c>
      <c r="Z20" s="96">
        <f>SUM(V20:Y20)</f>
        <v>26</v>
      </c>
      <c r="AA20" s="353" t="s">
        <v>63</v>
      </c>
      <c r="AB20" s="353" t="s">
        <v>63</v>
      </c>
      <c r="AC20" s="353" t="s">
        <v>63</v>
      </c>
      <c r="AD20" s="353">
        <v>2</v>
      </c>
      <c r="AE20" s="346">
        <v>2</v>
      </c>
      <c r="AF20" s="353">
        <v>2</v>
      </c>
      <c r="AG20" s="354" t="s">
        <v>179</v>
      </c>
      <c r="AH20" s="354" t="s">
        <v>180</v>
      </c>
      <c r="AI20" s="354" t="s">
        <v>181</v>
      </c>
      <c r="AJ20" s="340" t="s">
        <v>633</v>
      </c>
      <c r="AK20" s="340" t="s">
        <v>634</v>
      </c>
      <c r="AL20" s="354" t="s">
        <v>635</v>
      </c>
      <c r="AM20" s="355">
        <v>150000000</v>
      </c>
      <c r="AN20" s="355">
        <v>20545654</v>
      </c>
      <c r="AO20" s="355">
        <v>20545654</v>
      </c>
      <c r="AP20" s="159">
        <f t="shared" si="1"/>
        <v>0.13697102666666666</v>
      </c>
      <c r="AQ20" s="242">
        <f t="shared" si="3"/>
        <v>0.13697102666666666</v>
      </c>
      <c r="AR20" s="356"/>
      <c r="AS20" s="357"/>
      <c r="AT20" s="357"/>
      <c r="AU20" s="357"/>
      <c r="AV20" s="357"/>
      <c r="AW20" s="354"/>
      <c r="AX20" s="331"/>
    </row>
    <row r="21" spans="1:50" ht="292.5" hidden="1" x14ac:dyDescent="0.25">
      <c r="A21" s="82" t="s">
        <v>183</v>
      </c>
      <c r="B21" s="83" t="s">
        <v>184</v>
      </c>
      <c r="C21" s="83" t="s">
        <v>185</v>
      </c>
      <c r="D21" s="83"/>
      <c r="E21" s="83" t="s">
        <v>186</v>
      </c>
      <c r="F21" s="83" t="s">
        <v>187</v>
      </c>
      <c r="G21" s="83"/>
      <c r="H21" s="83" t="s">
        <v>188</v>
      </c>
      <c r="I21" s="83" t="s">
        <v>189</v>
      </c>
      <c r="J21" s="83" t="s">
        <v>190</v>
      </c>
      <c r="K21" s="99"/>
      <c r="L21" s="83">
        <v>1</v>
      </c>
      <c r="M21" s="100" t="s">
        <v>191</v>
      </c>
      <c r="N21" s="83" t="s">
        <v>192</v>
      </c>
      <c r="O21" s="83" t="s">
        <v>193</v>
      </c>
      <c r="P21" s="83" t="s">
        <v>81</v>
      </c>
      <c r="Q21" s="83" t="s">
        <v>69</v>
      </c>
      <c r="R21" s="83">
        <v>10</v>
      </c>
      <c r="S21" s="83" t="s">
        <v>102</v>
      </c>
      <c r="T21" s="88"/>
      <c r="U21" s="88"/>
      <c r="V21" s="89">
        <v>3</v>
      </c>
      <c r="W21" s="89">
        <v>3</v>
      </c>
      <c r="X21" s="89">
        <v>2</v>
      </c>
      <c r="Y21" s="89">
        <v>1</v>
      </c>
      <c r="Z21" s="201">
        <v>9</v>
      </c>
      <c r="AA21" s="254">
        <v>0</v>
      </c>
      <c r="AB21" s="5"/>
      <c r="AC21" s="5"/>
      <c r="AD21" s="5"/>
      <c r="AE21" s="5"/>
      <c r="AF21" s="5"/>
      <c r="AG21" s="13" t="s">
        <v>194</v>
      </c>
      <c r="AH21" s="13"/>
      <c r="AI21" s="255"/>
      <c r="AJ21" s="255"/>
      <c r="AK21" s="255"/>
      <c r="AL21" s="13"/>
      <c r="AM21" s="7">
        <v>2145000000</v>
      </c>
      <c r="AN21" s="7"/>
      <c r="AO21" s="7"/>
      <c r="AP21" s="90">
        <f t="shared" si="1"/>
        <v>0</v>
      </c>
      <c r="AQ21" s="238">
        <f t="shared" si="2"/>
        <v>0</v>
      </c>
      <c r="AR21" s="230"/>
      <c r="AS21" s="91"/>
      <c r="AT21" s="91"/>
      <c r="AU21" s="91"/>
      <c r="AV21" s="91"/>
      <c r="AW21" s="286"/>
      <c r="AX21" s="92"/>
    </row>
    <row r="22" spans="1:50" ht="292.5" hidden="1" x14ac:dyDescent="0.25">
      <c r="A22" s="82" t="s">
        <v>183</v>
      </c>
      <c r="B22" s="83" t="s">
        <v>184</v>
      </c>
      <c r="C22" s="83" t="s">
        <v>195</v>
      </c>
      <c r="D22" s="83" t="s">
        <v>196</v>
      </c>
      <c r="E22" s="83" t="s">
        <v>186</v>
      </c>
      <c r="F22" s="83" t="s">
        <v>197</v>
      </c>
      <c r="G22" s="83"/>
      <c r="H22" s="83" t="s">
        <v>188</v>
      </c>
      <c r="I22" s="83" t="s">
        <v>189</v>
      </c>
      <c r="J22" s="83" t="s">
        <v>190</v>
      </c>
      <c r="K22" s="99"/>
      <c r="L22" s="83">
        <v>1</v>
      </c>
      <c r="M22" s="100" t="s">
        <v>191</v>
      </c>
      <c r="N22" s="83" t="s">
        <v>198</v>
      </c>
      <c r="O22" s="83" t="s">
        <v>199</v>
      </c>
      <c r="P22" s="83" t="s">
        <v>81</v>
      </c>
      <c r="Q22" s="83" t="s">
        <v>69</v>
      </c>
      <c r="R22" s="83">
        <v>4</v>
      </c>
      <c r="S22" s="83" t="s">
        <v>102</v>
      </c>
      <c r="T22" s="88"/>
      <c r="U22" s="88"/>
      <c r="V22" s="89">
        <v>1</v>
      </c>
      <c r="W22" s="89">
        <v>7</v>
      </c>
      <c r="X22" s="89">
        <v>8</v>
      </c>
      <c r="Y22" s="89">
        <v>10</v>
      </c>
      <c r="Z22" s="201">
        <v>26</v>
      </c>
      <c r="AA22" s="254">
        <v>0</v>
      </c>
      <c r="AB22" s="5"/>
      <c r="AC22" s="5"/>
      <c r="AD22" s="5"/>
      <c r="AE22" s="5"/>
      <c r="AF22" s="5"/>
      <c r="AG22" s="13" t="s">
        <v>200</v>
      </c>
      <c r="AH22" s="13"/>
      <c r="AI22" s="255"/>
      <c r="AJ22" s="255"/>
      <c r="AK22" s="255"/>
      <c r="AL22" s="13"/>
      <c r="AM22" s="7">
        <v>765000000</v>
      </c>
      <c r="AN22" s="7"/>
      <c r="AO22" s="7"/>
      <c r="AP22" s="90">
        <f t="shared" si="1"/>
        <v>0</v>
      </c>
      <c r="AQ22" s="238">
        <f t="shared" si="2"/>
        <v>0</v>
      </c>
      <c r="AR22" s="230"/>
      <c r="AS22" s="91"/>
      <c r="AT22" s="91"/>
      <c r="AU22" s="91"/>
      <c r="AV22" s="91"/>
      <c r="AW22" s="286"/>
      <c r="AX22" s="92"/>
    </row>
    <row r="23" spans="1:50" ht="292.5" hidden="1" x14ac:dyDescent="0.25">
      <c r="A23" s="82" t="s">
        <v>183</v>
      </c>
      <c r="B23" s="83" t="s">
        <v>184</v>
      </c>
      <c r="C23" s="83" t="s">
        <v>124</v>
      </c>
      <c r="D23" s="83" t="s">
        <v>196</v>
      </c>
      <c r="E23" s="83" t="s">
        <v>186</v>
      </c>
      <c r="F23" s="83" t="s">
        <v>197</v>
      </c>
      <c r="G23" s="83"/>
      <c r="H23" s="83" t="s">
        <v>188</v>
      </c>
      <c r="I23" s="83" t="s">
        <v>189</v>
      </c>
      <c r="J23" s="83" t="s">
        <v>190</v>
      </c>
      <c r="K23" s="99"/>
      <c r="L23" s="83">
        <v>1</v>
      </c>
      <c r="M23" s="100" t="s">
        <v>191</v>
      </c>
      <c r="N23" s="83" t="s">
        <v>201</v>
      </c>
      <c r="O23" s="83" t="s">
        <v>202</v>
      </c>
      <c r="P23" s="83" t="s">
        <v>81</v>
      </c>
      <c r="Q23" s="83" t="s">
        <v>69</v>
      </c>
      <c r="R23" s="83">
        <v>3</v>
      </c>
      <c r="S23" s="83" t="s">
        <v>102</v>
      </c>
      <c r="T23" s="88"/>
      <c r="U23" s="88"/>
      <c r="V23" s="89">
        <v>0</v>
      </c>
      <c r="W23" s="89">
        <v>6</v>
      </c>
      <c r="X23" s="89">
        <v>5</v>
      </c>
      <c r="Y23" s="89">
        <v>9</v>
      </c>
      <c r="Z23" s="201">
        <v>20</v>
      </c>
      <c r="AA23" s="254">
        <v>0</v>
      </c>
      <c r="AB23" s="5"/>
      <c r="AC23" s="5"/>
      <c r="AD23" s="5"/>
      <c r="AE23" s="5"/>
      <c r="AF23" s="5"/>
      <c r="AG23" s="13" t="s">
        <v>203</v>
      </c>
      <c r="AH23" s="13"/>
      <c r="AI23" s="255"/>
      <c r="AJ23" s="255"/>
      <c r="AK23" s="255"/>
      <c r="AL23" s="13"/>
      <c r="AM23" s="7">
        <v>120000000</v>
      </c>
      <c r="AN23" s="7"/>
      <c r="AO23" s="7"/>
      <c r="AP23" s="90">
        <f t="shared" si="1"/>
        <v>0</v>
      </c>
      <c r="AQ23" s="238">
        <f t="shared" si="2"/>
        <v>0</v>
      </c>
      <c r="AR23" s="230"/>
      <c r="AS23" s="91"/>
      <c r="AT23" s="91"/>
      <c r="AU23" s="91"/>
      <c r="AV23" s="91"/>
      <c r="AW23" s="286"/>
      <c r="AX23" s="92"/>
    </row>
    <row r="24" spans="1:50" ht="292.5" hidden="1" x14ac:dyDescent="0.25">
      <c r="A24" s="82" t="s">
        <v>183</v>
      </c>
      <c r="B24" s="83" t="s">
        <v>184</v>
      </c>
      <c r="C24" s="83" t="s">
        <v>204</v>
      </c>
      <c r="D24" s="83"/>
      <c r="E24" s="83" t="s">
        <v>186</v>
      </c>
      <c r="F24" s="83" t="s">
        <v>205</v>
      </c>
      <c r="G24" s="83"/>
      <c r="H24" s="83" t="s">
        <v>188</v>
      </c>
      <c r="I24" s="83" t="s">
        <v>189</v>
      </c>
      <c r="J24" s="83" t="s">
        <v>190</v>
      </c>
      <c r="K24" s="99"/>
      <c r="L24" s="83">
        <v>1</v>
      </c>
      <c r="M24" s="100" t="s">
        <v>191</v>
      </c>
      <c r="N24" s="83" t="s">
        <v>206</v>
      </c>
      <c r="O24" s="103" t="s">
        <v>207</v>
      </c>
      <c r="P24" s="83" t="s">
        <v>81</v>
      </c>
      <c r="Q24" s="83" t="s">
        <v>69</v>
      </c>
      <c r="R24" s="83">
        <v>4</v>
      </c>
      <c r="S24" s="83" t="s">
        <v>102</v>
      </c>
      <c r="T24" s="88"/>
      <c r="U24" s="88"/>
      <c r="V24" s="89"/>
      <c r="W24" s="89">
        <v>1</v>
      </c>
      <c r="X24" s="89">
        <v>1</v>
      </c>
      <c r="Y24" s="89"/>
      <c r="Z24" s="201">
        <v>2</v>
      </c>
      <c r="AA24" s="254">
        <v>0</v>
      </c>
      <c r="AB24" s="5"/>
      <c r="AC24" s="5"/>
      <c r="AD24" s="5"/>
      <c r="AE24" s="5"/>
      <c r="AF24" s="5"/>
      <c r="AG24" s="13" t="s">
        <v>208</v>
      </c>
      <c r="AH24" s="13"/>
      <c r="AI24" s="255"/>
      <c r="AJ24" s="255"/>
      <c r="AK24" s="255"/>
      <c r="AL24" s="13"/>
      <c r="AM24" s="7">
        <v>1928522486</v>
      </c>
      <c r="AN24" s="7"/>
      <c r="AO24" s="7"/>
      <c r="AP24" s="90">
        <f t="shared" si="1"/>
        <v>0</v>
      </c>
      <c r="AQ24" s="238">
        <f t="shared" si="2"/>
        <v>0</v>
      </c>
      <c r="AR24" s="230"/>
      <c r="AS24" s="91"/>
      <c r="AT24" s="91"/>
      <c r="AU24" s="91"/>
      <c r="AV24" s="91"/>
      <c r="AW24" s="286"/>
      <c r="AX24" s="92"/>
    </row>
    <row r="25" spans="1:50" ht="292.5" hidden="1" x14ac:dyDescent="0.25">
      <c r="A25" s="82" t="s">
        <v>183</v>
      </c>
      <c r="B25" s="83" t="s">
        <v>184</v>
      </c>
      <c r="C25" s="83" t="s">
        <v>209</v>
      </c>
      <c r="D25" s="83"/>
      <c r="E25" s="83" t="s">
        <v>186</v>
      </c>
      <c r="F25" s="83" t="s">
        <v>210</v>
      </c>
      <c r="G25" s="83"/>
      <c r="H25" s="83" t="s">
        <v>188</v>
      </c>
      <c r="I25" s="83" t="s">
        <v>189</v>
      </c>
      <c r="J25" s="83" t="s">
        <v>190</v>
      </c>
      <c r="K25" s="99"/>
      <c r="L25" s="83">
        <v>1</v>
      </c>
      <c r="M25" s="100" t="s">
        <v>191</v>
      </c>
      <c r="N25" s="83" t="s">
        <v>211</v>
      </c>
      <c r="O25" s="103" t="s">
        <v>212</v>
      </c>
      <c r="P25" s="83" t="s">
        <v>81</v>
      </c>
      <c r="Q25" s="83" t="s">
        <v>69</v>
      </c>
      <c r="R25" s="83">
        <v>325</v>
      </c>
      <c r="S25" s="83" t="s">
        <v>102</v>
      </c>
      <c r="T25" s="88"/>
      <c r="U25" s="88"/>
      <c r="V25" s="89">
        <v>18</v>
      </c>
      <c r="W25" s="89">
        <v>96</v>
      </c>
      <c r="X25" s="89">
        <v>114</v>
      </c>
      <c r="Y25" s="89">
        <v>145</v>
      </c>
      <c r="Z25" s="201">
        <v>373</v>
      </c>
      <c r="AA25" s="254">
        <v>0</v>
      </c>
      <c r="AB25" s="5"/>
      <c r="AC25" s="5"/>
      <c r="AD25" s="5"/>
      <c r="AE25" s="5"/>
      <c r="AF25" s="5"/>
      <c r="AG25" s="13" t="s">
        <v>213</v>
      </c>
      <c r="AH25" s="13"/>
      <c r="AI25" s="255"/>
      <c r="AJ25" s="255"/>
      <c r="AK25" s="255"/>
      <c r="AL25" s="13"/>
      <c r="AM25" s="7">
        <v>1386000000</v>
      </c>
      <c r="AN25" s="7"/>
      <c r="AO25" s="7"/>
      <c r="AP25" s="90">
        <f t="shared" si="1"/>
        <v>0</v>
      </c>
      <c r="AQ25" s="238">
        <f t="shared" si="2"/>
        <v>0</v>
      </c>
      <c r="AR25" s="230"/>
      <c r="AS25" s="91"/>
      <c r="AT25" s="91"/>
      <c r="AU25" s="91"/>
      <c r="AV25" s="91"/>
      <c r="AW25" s="286"/>
      <c r="AX25" s="92"/>
    </row>
    <row r="26" spans="1:50" ht="348.75" hidden="1" x14ac:dyDescent="0.25">
      <c r="A26" s="82" t="s">
        <v>183</v>
      </c>
      <c r="B26" s="83" t="s">
        <v>184</v>
      </c>
      <c r="C26" s="83" t="s">
        <v>214</v>
      </c>
      <c r="D26" s="83" t="s">
        <v>215</v>
      </c>
      <c r="E26" s="83" t="s">
        <v>216</v>
      </c>
      <c r="F26" s="83" t="s">
        <v>186</v>
      </c>
      <c r="G26" s="83"/>
      <c r="H26" s="83" t="s">
        <v>188</v>
      </c>
      <c r="I26" s="83" t="s">
        <v>217</v>
      </c>
      <c r="J26" s="83" t="s">
        <v>218</v>
      </c>
      <c r="K26" s="99"/>
      <c r="L26" s="83">
        <v>1</v>
      </c>
      <c r="M26" s="100" t="s">
        <v>191</v>
      </c>
      <c r="N26" s="84" t="s">
        <v>219</v>
      </c>
      <c r="O26" s="104" t="s">
        <v>220</v>
      </c>
      <c r="P26" s="84" t="s">
        <v>90</v>
      </c>
      <c r="Q26" s="84" t="s">
        <v>69</v>
      </c>
      <c r="R26" s="84"/>
      <c r="S26" s="84" t="s">
        <v>102</v>
      </c>
      <c r="T26" s="105"/>
      <c r="U26" s="105"/>
      <c r="V26" s="86">
        <v>20</v>
      </c>
      <c r="W26" s="86">
        <v>20</v>
      </c>
      <c r="X26" s="86">
        <v>20</v>
      </c>
      <c r="Y26" s="86">
        <v>20</v>
      </c>
      <c r="Z26" s="204">
        <v>80</v>
      </c>
      <c r="AA26" s="258">
        <v>1</v>
      </c>
      <c r="AB26" s="8"/>
      <c r="AC26" s="8"/>
      <c r="AD26" s="8"/>
      <c r="AE26" s="8"/>
      <c r="AF26" s="8"/>
      <c r="AG26" s="13" t="s">
        <v>221</v>
      </c>
      <c r="AH26" s="13"/>
      <c r="AI26" s="255"/>
      <c r="AJ26" s="255"/>
      <c r="AK26" s="255"/>
      <c r="AL26" s="13"/>
      <c r="AM26" s="17">
        <v>65000000</v>
      </c>
      <c r="AN26" s="17"/>
      <c r="AO26" s="17"/>
      <c r="AP26" s="90">
        <f t="shared" si="1"/>
        <v>0</v>
      </c>
      <c r="AQ26" s="238">
        <f t="shared" si="2"/>
        <v>0</v>
      </c>
      <c r="AR26" s="230"/>
      <c r="AS26" s="91"/>
      <c r="AT26" s="91"/>
      <c r="AU26" s="91"/>
      <c r="AV26" s="91"/>
      <c r="AW26" s="286"/>
      <c r="AX26" s="92"/>
    </row>
    <row r="27" spans="1:50" ht="292.5" hidden="1" x14ac:dyDescent="0.25">
      <c r="A27" s="82" t="s">
        <v>183</v>
      </c>
      <c r="B27" s="83" t="s">
        <v>184</v>
      </c>
      <c r="C27" s="83" t="s">
        <v>222</v>
      </c>
      <c r="D27" s="83"/>
      <c r="E27" s="83" t="s">
        <v>186</v>
      </c>
      <c r="F27" s="83" t="s">
        <v>210</v>
      </c>
      <c r="G27" s="83"/>
      <c r="H27" s="83" t="s">
        <v>188</v>
      </c>
      <c r="I27" s="83" t="s">
        <v>189</v>
      </c>
      <c r="J27" s="83" t="s">
        <v>190</v>
      </c>
      <c r="K27" s="99"/>
      <c r="L27" s="83">
        <v>1</v>
      </c>
      <c r="M27" s="100" t="s">
        <v>191</v>
      </c>
      <c r="N27" s="83" t="s">
        <v>223</v>
      </c>
      <c r="O27" s="103" t="s">
        <v>224</v>
      </c>
      <c r="P27" s="83" t="s">
        <v>81</v>
      </c>
      <c r="Q27" s="83" t="s">
        <v>69</v>
      </c>
      <c r="R27" s="106">
        <v>20.5</v>
      </c>
      <c r="S27" s="83" t="s">
        <v>102</v>
      </c>
      <c r="T27" s="88"/>
      <c r="U27" s="88"/>
      <c r="V27" s="83">
        <v>16</v>
      </c>
      <c r="W27" s="83">
        <v>20</v>
      </c>
      <c r="X27" s="83">
        <v>24</v>
      </c>
      <c r="Y27" s="83">
        <v>29.5</v>
      </c>
      <c r="Z27" s="205">
        <v>89.5</v>
      </c>
      <c r="AA27" s="258">
        <v>0</v>
      </c>
      <c r="AB27" s="8"/>
      <c r="AC27" s="8"/>
      <c r="AD27" s="8"/>
      <c r="AE27" s="8"/>
      <c r="AF27" s="8"/>
      <c r="AG27" s="13" t="s">
        <v>225</v>
      </c>
      <c r="AH27" s="13"/>
      <c r="AI27" s="255"/>
      <c r="AJ27" s="255"/>
      <c r="AK27" s="255"/>
      <c r="AL27" s="13"/>
      <c r="AM27" s="17">
        <v>2190000000</v>
      </c>
      <c r="AN27" s="17"/>
      <c r="AO27" s="17"/>
      <c r="AP27" s="90">
        <f t="shared" si="1"/>
        <v>0</v>
      </c>
      <c r="AQ27" s="238">
        <f t="shared" si="2"/>
        <v>0</v>
      </c>
      <c r="AR27" s="230"/>
      <c r="AS27" s="91"/>
      <c r="AT27" s="91"/>
      <c r="AU27" s="91"/>
      <c r="AV27" s="91"/>
      <c r="AW27" s="286"/>
      <c r="AX27" s="92"/>
    </row>
    <row r="28" spans="1:50" ht="282" hidden="1" thickBot="1" x14ac:dyDescent="0.3">
      <c r="A28" s="68" t="s">
        <v>183</v>
      </c>
      <c r="B28" s="69" t="s">
        <v>184</v>
      </c>
      <c r="C28" s="107"/>
      <c r="D28" s="108"/>
      <c r="E28" s="69" t="s">
        <v>186</v>
      </c>
      <c r="F28" s="69" t="s">
        <v>186</v>
      </c>
      <c r="G28" s="69"/>
      <c r="H28" s="69" t="s">
        <v>226</v>
      </c>
      <c r="I28" s="69" t="s">
        <v>227</v>
      </c>
      <c r="J28" s="69" t="s">
        <v>190</v>
      </c>
      <c r="K28" s="109"/>
      <c r="L28" s="69">
        <v>2</v>
      </c>
      <c r="M28" s="69" t="s">
        <v>228</v>
      </c>
      <c r="N28" s="69" t="s">
        <v>229</v>
      </c>
      <c r="O28" s="110" t="s">
        <v>230</v>
      </c>
      <c r="P28" s="69" t="s">
        <v>147</v>
      </c>
      <c r="Q28" s="109"/>
      <c r="R28" s="109"/>
      <c r="S28" s="109"/>
      <c r="T28" s="109"/>
      <c r="U28" s="109"/>
      <c r="V28" s="69">
        <v>1</v>
      </c>
      <c r="W28" s="69">
        <v>1</v>
      </c>
      <c r="X28" s="69">
        <v>1</v>
      </c>
      <c r="Y28" s="69">
        <v>1</v>
      </c>
      <c r="Z28" s="203">
        <v>4</v>
      </c>
      <c r="AA28" s="259">
        <v>0</v>
      </c>
      <c r="AB28" s="25"/>
      <c r="AC28" s="25"/>
      <c r="AD28" s="25"/>
      <c r="AE28" s="25"/>
      <c r="AF28" s="25"/>
      <c r="AG28" s="23" t="s">
        <v>231</v>
      </c>
      <c r="AH28" s="23"/>
      <c r="AI28" s="253"/>
      <c r="AJ28" s="253"/>
      <c r="AK28" s="253"/>
      <c r="AL28" s="23"/>
      <c r="AM28" s="26">
        <v>30000000</v>
      </c>
      <c r="AN28" s="26"/>
      <c r="AO28" s="26"/>
      <c r="AP28" s="74">
        <f t="shared" si="1"/>
        <v>0</v>
      </c>
      <c r="AQ28" s="237">
        <f t="shared" si="2"/>
        <v>0</v>
      </c>
      <c r="AR28" s="229"/>
      <c r="AS28" s="75"/>
      <c r="AT28" s="75"/>
      <c r="AU28" s="75"/>
      <c r="AV28" s="75"/>
      <c r="AW28" s="285"/>
      <c r="AX28" s="76"/>
    </row>
    <row r="29" spans="1:50" ht="248.25" hidden="1" thickBot="1" x14ac:dyDescent="0.3">
      <c r="A29" s="111" t="s">
        <v>232</v>
      </c>
      <c r="B29" s="56" t="s">
        <v>233</v>
      </c>
      <c r="C29" s="56"/>
      <c r="D29" s="56"/>
      <c r="E29" s="56"/>
      <c r="F29" s="56"/>
      <c r="G29" s="56"/>
      <c r="H29" s="56"/>
      <c r="I29" s="112" t="s">
        <v>234</v>
      </c>
      <c r="J29" s="55" t="s">
        <v>235</v>
      </c>
      <c r="K29" s="57"/>
      <c r="L29" s="56">
        <v>1</v>
      </c>
      <c r="M29" s="55" t="s">
        <v>236</v>
      </c>
      <c r="N29" s="55" t="s">
        <v>237</v>
      </c>
      <c r="O29" s="55" t="s">
        <v>238</v>
      </c>
      <c r="P29" s="56" t="s">
        <v>90</v>
      </c>
      <c r="Q29" s="56" t="s">
        <v>69</v>
      </c>
      <c r="R29" s="56">
        <v>0</v>
      </c>
      <c r="S29" s="56" t="s">
        <v>119</v>
      </c>
      <c r="T29" s="113">
        <v>44927</v>
      </c>
      <c r="U29" s="113">
        <v>46387</v>
      </c>
      <c r="V29" s="114">
        <v>1</v>
      </c>
      <c r="W29" s="114">
        <v>1</v>
      </c>
      <c r="X29" s="114">
        <v>1</v>
      </c>
      <c r="Y29" s="114">
        <v>1</v>
      </c>
      <c r="Z29" s="206">
        <v>1</v>
      </c>
      <c r="AA29" s="260" t="s">
        <v>120</v>
      </c>
      <c r="AB29" s="27"/>
      <c r="AC29" s="27"/>
      <c r="AD29" s="27"/>
      <c r="AE29" s="27"/>
      <c r="AF29" s="27"/>
      <c r="AG29" s="28" t="s">
        <v>239</v>
      </c>
      <c r="AH29" s="28"/>
      <c r="AI29" s="261"/>
      <c r="AJ29" s="261"/>
      <c r="AK29" s="261"/>
      <c r="AL29" s="28"/>
      <c r="AM29" s="29">
        <v>3559482959</v>
      </c>
      <c r="AN29" s="29"/>
      <c r="AO29" s="29"/>
      <c r="AP29" s="58">
        <f t="shared" si="1"/>
        <v>0</v>
      </c>
      <c r="AQ29" s="239">
        <f t="shared" si="2"/>
        <v>0</v>
      </c>
      <c r="AR29" s="231"/>
      <c r="AS29" s="115"/>
      <c r="AT29" s="115"/>
      <c r="AU29" s="115"/>
      <c r="AV29" s="115"/>
      <c r="AW29" s="287"/>
      <c r="AX29" s="116"/>
    </row>
    <row r="30" spans="1:50" ht="192" hidden="1" x14ac:dyDescent="0.25">
      <c r="A30" s="59" t="s">
        <v>240</v>
      </c>
      <c r="B30" s="61" t="s">
        <v>241</v>
      </c>
      <c r="C30" s="61" t="s">
        <v>242</v>
      </c>
      <c r="D30" s="61" t="s">
        <v>243</v>
      </c>
      <c r="E30" s="61" t="s">
        <v>244</v>
      </c>
      <c r="F30" s="61" t="s">
        <v>63</v>
      </c>
      <c r="G30" s="61" t="s">
        <v>63</v>
      </c>
      <c r="H30" s="60"/>
      <c r="I30" s="117" t="s">
        <v>245</v>
      </c>
      <c r="J30" s="117" t="s">
        <v>246</v>
      </c>
      <c r="K30" s="61">
        <v>1</v>
      </c>
      <c r="L30" s="61" t="s">
        <v>247</v>
      </c>
      <c r="M30" s="80" t="s">
        <v>248</v>
      </c>
      <c r="N30" s="80" t="s">
        <v>249</v>
      </c>
      <c r="O30" s="60"/>
      <c r="P30" s="60" t="s">
        <v>90</v>
      </c>
      <c r="Q30" s="60" t="s">
        <v>69</v>
      </c>
      <c r="R30" s="60"/>
      <c r="S30" s="80" t="s">
        <v>70</v>
      </c>
      <c r="T30" s="64">
        <v>44927</v>
      </c>
      <c r="U30" s="64">
        <v>45291</v>
      </c>
      <c r="V30" s="81">
        <v>20</v>
      </c>
      <c r="W30" s="81">
        <v>30</v>
      </c>
      <c r="X30" s="81">
        <v>30</v>
      </c>
      <c r="Y30" s="81">
        <v>20</v>
      </c>
      <c r="Z30" s="200">
        <v>100</v>
      </c>
      <c r="AA30" s="262">
        <f>(15/15)*1</f>
        <v>1</v>
      </c>
      <c r="AB30" s="30"/>
      <c r="AC30" s="30"/>
      <c r="AD30" s="30"/>
      <c r="AE30" s="30"/>
      <c r="AF30" s="30"/>
      <c r="AG30" s="14" t="s">
        <v>250</v>
      </c>
      <c r="AH30" s="14"/>
      <c r="AI30" s="250"/>
      <c r="AJ30" s="250"/>
      <c r="AK30" s="250"/>
      <c r="AL30" s="14"/>
      <c r="AM30" s="20">
        <v>2617793541</v>
      </c>
      <c r="AN30" s="20"/>
      <c r="AO30" s="20"/>
      <c r="AP30" s="65">
        <f t="shared" si="1"/>
        <v>0</v>
      </c>
      <c r="AQ30" s="236">
        <f t="shared" si="2"/>
        <v>0</v>
      </c>
      <c r="AR30" s="228"/>
      <c r="AS30" s="66"/>
      <c r="AT30" s="66"/>
      <c r="AU30" s="66"/>
      <c r="AV30" s="66"/>
      <c r="AW30" s="284"/>
      <c r="AX30" s="67"/>
    </row>
    <row r="31" spans="1:50" ht="192" hidden="1" x14ac:dyDescent="0.25">
      <c r="A31" s="82" t="s">
        <v>240</v>
      </c>
      <c r="B31" s="99" t="s">
        <v>241</v>
      </c>
      <c r="C31" s="99" t="s">
        <v>242</v>
      </c>
      <c r="D31" s="99" t="s">
        <v>243</v>
      </c>
      <c r="E31" s="99" t="s">
        <v>244</v>
      </c>
      <c r="F31" s="99" t="s">
        <v>63</v>
      </c>
      <c r="G31" s="99" t="s">
        <v>63</v>
      </c>
      <c r="H31" s="83"/>
      <c r="I31" s="118" t="s">
        <v>245</v>
      </c>
      <c r="J31" s="118" t="s">
        <v>246</v>
      </c>
      <c r="K31" s="99">
        <v>2</v>
      </c>
      <c r="L31" s="99" t="s">
        <v>251</v>
      </c>
      <c r="M31" s="93" t="s">
        <v>252</v>
      </c>
      <c r="N31" s="93" t="s">
        <v>253</v>
      </c>
      <c r="O31" s="83"/>
      <c r="P31" s="83" t="s">
        <v>90</v>
      </c>
      <c r="Q31" s="83" t="s">
        <v>69</v>
      </c>
      <c r="R31" s="83"/>
      <c r="S31" s="83"/>
      <c r="T31" s="88">
        <v>44927</v>
      </c>
      <c r="U31" s="88">
        <v>45291</v>
      </c>
      <c r="V31" s="89">
        <v>20</v>
      </c>
      <c r="W31" s="89">
        <v>30</v>
      </c>
      <c r="X31" s="89">
        <v>30</v>
      </c>
      <c r="Y31" s="89">
        <v>20</v>
      </c>
      <c r="Z31" s="201">
        <v>100</v>
      </c>
      <c r="AA31" s="256">
        <v>0</v>
      </c>
      <c r="AB31" s="6"/>
      <c r="AC31" s="6"/>
      <c r="AD31" s="6"/>
      <c r="AE31" s="6"/>
      <c r="AF31" s="6"/>
      <c r="AG31" s="13" t="s">
        <v>254</v>
      </c>
      <c r="AH31" s="13"/>
      <c r="AI31" s="255"/>
      <c r="AJ31" s="255"/>
      <c r="AK31" s="255"/>
      <c r="AL31" s="13"/>
      <c r="AM31" s="7">
        <v>400000000</v>
      </c>
      <c r="AN31" s="7"/>
      <c r="AO31" s="7"/>
      <c r="AP31" s="90">
        <f t="shared" si="1"/>
        <v>0</v>
      </c>
      <c r="AQ31" s="238">
        <f t="shared" si="2"/>
        <v>0</v>
      </c>
      <c r="AR31" s="230"/>
      <c r="AS31" s="91"/>
      <c r="AT31" s="91"/>
      <c r="AU31" s="91"/>
      <c r="AV31" s="91"/>
      <c r="AW31" s="286"/>
      <c r="AX31" s="92"/>
    </row>
    <row r="32" spans="1:50" ht="192" hidden="1" x14ac:dyDescent="0.25">
      <c r="A32" s="82" t="s">
        <v>240</v>
      </c>
      <c r="B32" s="99" t="s">
        <v>241</v>
      </c>
      <c r="C32" s="99" t="s">
        <v>242</v>
      </c>
      <c r="D32" s="99" t="s">
        <v>243</v>
      </c>
      <c r="E32" s="99" t="s">
        <v>244</v>
      </c>
      <c r="F32" s="99" t="s">
        <v>63</v>
      </c>
      <c r="G32" s="99" t="s">
        <v>63</v>
      </c>
      <c r="H32" s="83"/>
      <c r="I32" s="118" t="s">
        <v>245</v>
      </c>
      <c r="J32" s="118" t="s">
        <v>246</v>
      </c>
      <c r="K32" s="99">
        <v>3</v>
      </c>
      <c r="L32" s="99" t="s">
        <v>255</v>
      </c>
      <c r="M32" s="93" t="s">
        <v>256</v>
      </c>
      <c r="N32" s="93" t="s">
        <v>257</v>
      </c>
      <c r="O32" s="83"/>
      <c r="P32" s="83" t="s">
        <v>90</v>
      </c>
      <c r="Q32" s="83" t="s">
        <v>69</v>
      </c>
      <c r="R32" s="83"/>
      <c r="S32" s="83"/>
      <c r="T32" s="88">
        <v>44927</v>
      </c>
      <c r="U32" s="88">
        <v>45291</v>
      </c>
      <c r="V32" s="89">
        <v>20</v>
      </c>
      <c r="W32" s="89">
        <v>30</v>
      </c>
      <c r="X32" s="89">
        <v>30</v>
      </c>
      <c r="Y32" s="89">
        <v>20</v>
      </c>
      <c r="Z32" s="201">
        <v>100</v>
      </c>
      <c r="AA32" s="256">
        <f>(2/2)</f>
        <v>1</v>
      </c>
      <c r="AB32" s="6"/>
      <c r="AC32" s="6"/>
      <c r="AD32" s="6"/>
      <c r="AE32" s="6"/>
      <c r="AF32" s="6"/>
      <c r="AG32" s="13" t="s">
        <v>258</v>
      </c>
      <c r="AH32" s="13"/>
      <c r="AI32" s="255"/>
      <c r="AJ32" s="255"/>
      <c r="AK32" s="255"/>
      <c r="AL32" s="13"/>
      <c r="AM32" s="7">
        <v>480000000</v>
      </c>
      <c r="AN32" s="7"/>
      <c r="AO32" s="7"/>
      <c r="AP32" s="90">
        <f t="shared" si="1"/>
        <v>0</v>
      </c>
      <c r="AQ32" s="238">
        <f t="shared" si="2"/>
        <v>0</v>
      </c>
      <c r="AR32" s="230"/>
      <c r="AS32" s="91"/>
      <c r="AT32" s="91"/>
      <c r="AU32" s="91"/>
      <c r="AV32" s="91"/>
      <c r="AW32" s="286"/>
      <c r="AX32" s="92"/>
    </row>
    <row r="33" spans="1:50" ht="202.5" hidden="1" x14ac:dyDescent="0.25">
      <c r="A33" s="82" t="s">
        <v>240</v>
      </c>
      <c r="B33" s="99" t="s">
        <v>241</v>
      </c>
      <c r="C33" s="99" t="s">
        <v>242</v>
      </c>
      <c r="D33" s="99" t="s">
        <v>243</v>
      </c>
      <c r="E33" s="99" t="s">
        <v>244</v>
      </c>
      <c r="F33" s="99" t="s">
        <v>63</v>
      </c>
      <c r="G33" s="99" t="s">
        <v>63</v>
      </c>
      <c r="H33" s="83"/>
      <c r="I33" s="118" t="s">
        <v>245</v>
      </c>
      <c r="J33" s="118" t="s">
        <v>246</v>
      </c>
      <c r="K33" s="99">
        <v>4</v>
      </c>
      <c r="L33" s="99" t="s">
        <v>259</v>
      </c>
      <c r="M33" s="93" t="s">
        <v>260</v>
      </c>
      <c r="N33" s="93" t="s">
        <v>261</v>
      </c>
      <c r="O33" s="83"/>
      <c r="P33" s="83" t="s">
        <v>90</v>
      </c>
      <c r="Q33" s="83" t="s">
        <v>69</v>
      </c>
      <c r="R33" s="83"/>
      <c r="S33" s="83"/>
      <c r="T33" s="88">
        <v>44927</v>
      </c>
      <c r="U33" s="88">
        <v>45291</v>
      </c>
      <c r="V33" s="89">
        <v>20</v>
      </c>
      <c r="W33" s="89">
        <v>30</v>
      </c>
      <c r="X33" s="89">
        <v>30</v>
      </c>
      <c r="Y33" s="89">
        <v>20</v>
      </c>
      <c r="Z33" s="201">
        <v>100</v>
      </c>
      <c r="AA33" s="256" t="s">
        <v>63</v>
      </c>
      <c r="AB33" s="6"/>
      <c r="AC33" s="6"/>
      <c r="AD33" s="6"/>
      <c r="AE33" s="6"/>
      <c r="AF33" s="6"/>
      <c r="AG33" s="13" t="s">
        <v>63</v>
      </c>
      <c r="AH33" s="13"/>
      <c r="AI33" s="255"/>
      <c r="AJ33" s="255"/>
      <c r="AK33" s="255"/>
      <c r="AL33" s="13"/>
      <c r="AM33" s="7">
        <v>68222568</v>
      </c>
      <c r="AN33" s="7"/>
      <c r="AO33" s="7"/>
      <c r="AP33" s="90">
        <f t="shared" si="1"/>
        <v>0</v>
      </c>
      <c r="AQ33" s="238">
        <f t="shared" si="2"/>
        <v>0</v>
      </c>
      <c r="AR33" s="230"/>
      <c r="AS33" s="91"/>
      <c r="AT33" s="91"/>
      <c r="AU33" s="91"/>
      <c r="AV33" s="91"/>
      <c r="AW33" s="286"/>
      <c r="AX33" s="92"/>
    </row>
    <row r="34" spans="1:50" ht="192.75" hidden="1" thickBot="1" x14ac:dyDescent="0.3">
      <c r="A34" s="68" t="s">
        <v>240</v>
      </c>
      <c r="B34" s="70" t="s">
        <v>241</v>
      </c>
      <c r="C34" s="70" t="s">
        <v>242</v>
      </c>
      <c r="D34" s="70" t="s">
        <v>243</v>
      </c>
      <c r="E34" s="70" t="s">
        <v>244</v>
      </c>
      <c r="F34" s="70" t="s">
        <v>63</v>
      </c>
      <c r="G34" s="70" t="s">
        <v>63</v>
      </c>
      <c r="H34" s="69"/>
      <c r="I34" s="108" t="s">
        <v>245</v>
      </c>
      <c r="J34" s="108" t="s">
        <v>246</v>
      </c>
      <c r="K34" s="70">
        <v>5</v>
      </c>
      <c r="L34" s="70" t="s">
        <v>262</v>
      </c>
      <c r="M34" s="97" t="s">
        <v>263</v>
      </c>
      <c r="N34" s="97" t="s">
        <v>264</v>
      </c>
      <c r="O34" s="69"/>
      <c r="P34" s="69" t="s">
        <v>90</v>
      </c>
      <c r="Q34" s="69" t="s">
        <v>69</v>
      </c>
      <c r="R34" s="69"/>
      <c r="S34" s="69"/>
      <c r="T34" s="73">
        <v>44927</v>
      </c>
      <c r="U34" s="73">
        <v>45291</v>
      </c>
      <c r="V34" s="102">
        <v>20</v>
      </c>
      <c r="W34" s="102">
        <v>30</v>
      </c>
      <c r="X34" s="102">
        <v>30</v>
      </c>
      <c r="Y34" s="102">
        <v>20</v>
      </c>
      <c r="Z34" s="203">
        <v>100</v>
      </c>
      <c r="AA34" s="251">
        <v>0.01</v>
      </c>
      <c r="AB34" s="21"/>
      <c r="AC34" s="21"/>
      <c r="AD34" s="21"/>
      <c r="AE34" s="21"/>
      <c r="AF34" s="21"/>
      <c r="AG34" s="23" t="s">
        <v>265</v>
      </c>
      <c r="AH34" s="23"/>
      <c r="AI34" s="253"/>
      <c r="AJ34" s="253"/>
      <c r="AK34" s="253"/>
      <c r="AL34" s="23"/>
      <c r="AM34" s="22">
        <v>540000000</v>
      </c>
      <c r="AN34" s="22"/>
      <c r="AO34" s="22"/>
      <c r="AP34" s="74">
        <f t="shared" si="1"/>
        <v>0</v>
      </c>
      <c r="AQ34" s="237">
        <f t="shared" si="2"/>
        <v>0</v>
      </c>
      <c r="AR34" s="229"/>
      <c r="AS34" s="75"/>
      <c r="AT34" s="75"/>
      <c r="AU34" s="75"/>
      <c r="AV34" s="75"/>
      <c r="AW34" s="285"/>
      <c r="AX34" s="76"/>
    </row>
    <row r="35" spans="1:50" ht="303.75" hidden="1" x14ac:dyDescent="0.25">
      <c r="A35" s="59" t="s">
        <v>266</v>
      </c>
      <c r="B35" s="61" t="s">
        <v>267</v>
      </c>
      <c r="C35" s="61" t="s">
        <v>268</v>
      </c>
      <c r="D35" s="61" t="s">
        <v>269</v>
      </c>
      <c r="E35" s="61" t="s">
        <v>270</v>
      </c>
      <c r="F35" s="60" t="s">
        <v>120</v>
      </c>
      <c r="G35" s="60" t="s">
        <v>120</v>
      </c>
      <c r="H35" s="60" t="s">
        <v>271</v>
      </c>
      <c r="I35" s="60" t="s">
        <v>272</v>
      </c>
      <c r="J35" s="60" t="s">
        <v>273</v>
      </c>
      <c r="K35" s="61"/>
      <c r="L35" s="79">
        <v>1</v>
      </c>
      <c r="M35" s="119" t="s">
        <v>274</v>
      </c>
      <c r="N35" s="119" t="s">
        <v>275</v>
      </c>
      <c r="O35" s="119" t="s">
        <v>276</v>
      </c>
      <c r="P35" s="77" t="s">
        <v>101</v>
      </c>
      <c r="Q35" s="77" t="s">
        <v>277</v>
      </c>
      <c r="R35" s="78">
        <v>1</v>
      </c>
      <c r="S35" s="77" t="s">
        <v>119</v>
      </c>
      <c r="T35" s="120">
        <v>44927</v>
      </c>
      <c r="U35" s="120">
        <v>46387</v>
      </c>
      <c r="V35" s="40">
        <v>1</v>
      </c>
      <c r="W35" s="40">
        <v>1</v>
      </c>
      <c r="X35" s="40">
        <v>1</v>
      </c>
      <c r="Y35" s="40">
        <v>1</v>
      </c>
      <c r="Z35" s="207">
        <v>1</v>
      </c>
      <c r="AA35" s="263">
        <v>1</v>
      </c>
      <c r="AB35" s="31"/>
      <c r="AC35" s="31"/>
      <c r="AD35" s="31"/>
      <c r="AE35" s="31"/>
      <c r="AF35" s="31"/>
      <c r="AG35" s="32" t="s">
        <v>278</v>
      </c>
      <c r="AH35" s="32"/>
      <c r="AI35" s="250"/>
      <c r="AJ35" s="250"/>
      <c r="AK35" s="250"/>
      <c r="AL35" s="264"/>
      <c r="AM35" s="33">
        <v>2991719674</v>
      </c>
      <c r="AN35" s="33"/>
      <c r="AO35" s="33"/>
      <c r="AP35" s="65">
        <f t="shared" si="1"/>
        <v>0</v>
      </c>
      <c r="AQ35" s="236">
        <f t="shared" si="2"/>
        <v>0</v>
      </c>
      <c r="AR35" s="228"/>
      <c r="AS35" s="66"/>
      <c r="AT35" s="66"/>
      <c r="AU35" s="66"/>
      <c r="AV35" s="66"/>
      <c r="AW35" s="284"/>
      <c r="AX35" s="67"/>
    </row>
    <row r="36" spans="1:50" ht="248.25" hidden="1" thickBot="1" x14ac:dyDescent="0.3">
      <c r="A36" s="68" t="s">
        <v>266</v>
      </c>
      <c r="B36" s="70" t="s">
        <v>267</v>
      </c>
      <c r="C36" s="70" t="s">
        <v>268</v>
      </c>
      <c r="D36" s="70" t="s">
        <v>269</v>
      </c>
      <c r="E36" s="70" t="s">
        <v>270</v>
      </c>
      <c r="F36" s="69" t="s">
        <v>120</v>
      </c>
      <c r="G36" s="69" t="s">
        <v>120</v>
      </c>
      <c r="H36" s="69" t="s">
        <v>279</v>
      </c>
      <c r="I36" s="69" t="s">
        <v>272</v>
      </c>
      <c r="J36" s="69" t="s">
        <v>273</v>
      </c>
      <c r="K36" s="70"/>
      <c r="L36" s="96">
        <v>2</v>
      </c>
      <c r="M36" s="122" t="s">
        <v>280</v>
      </c>
      <c r="N36" s="94" t="s">
        <v>281</v>
      </c>
      <c r="O36" s="94" t="s">
        <v>282</v>
      </c>
      <c r="P36" s="94" t="s">
        <v>101</v>
      </c>
      <c r="Q36" s="94" t="s">
        <v>69</v>
      </c>
      <c r="R36" s="94" t="s">
        <v>120</v>
      </c>
      <c r="S36" s="94" t="s">
        <v>83</v>
      </c>
      <c r="T36" s="123">
        <v>44927</v>
      </c>
      <c r="U36" s="123">
        <v>46387</v>
      </c>
      <c r="V36" s="96">
        <v>30</v>
      </c>
      <c r="W36" s="96">
        <v>30</v>
      </c>
      <c r="X36" s="96">
        <v>30</v>
      </c>
      <c r="Y36" s="96">
        <v>30</v>
      </c>
      <c r="Z36" s="208">
        <v>120</v>
      </c>
      <c r="AA36" s="265"/>
      <c r="AB36" s="34"/>
      <c r="AC36" s="34"/>
      <c r="AD36" s="34"/>
      <c r="AE36" s="34"/>
      <c r="AF36" s="34"/>
      <c r="AG36" s="35"/>
      <c r="AH36" s="35"/>
      <c r="AI36" s="253"/>
      <c r="AJ36" s="253"/>
      <c r="AK36" s="253"/>
      <c r="AL36" s="266"/>
      <c r="AM36" s="26"/>
      <c r="AN36" s="26"/>
      <c r="AO36" s="26"/>
      <c r="AP36" s="74" t="e">
        <f t="shared" si="1"/>
        <v>#DIV/0!</v>
      </c>
      <c r="AQ36" s="237" t="e">
        <f t="shared" si="2"/>
        <v>#DIV/0!</v>
      </c>
      <c r="AR36" s="229"/>
      <c r="AS36" s="75"/>
      <c r="AT36" s="75"/>
      <c r="AU36" s="75"/>
      <c r="AV36" s="75"/>
      <c r="AW36" s="285"/>
      <c r="AX36" s="76"/>
    </row>
    <row r="37" spans="1:50" ht="225" hidden="1" x14ac:dyDescent="0.25">
      <c r="A37" s="59" t="s">
        <v>283</v>
      </c>
      <c r="B37" s="61" t="s">
        <v>284</v>
      </c>
      <c r="C37" s="61" t="s">
        <v>285</v>
      </c>
      <c r="D37" s="61" t="s">
        <v>286</v>
      </c>
      <c r="E37" s="61" t="s">
        <v>287</v>
      </c>
      <c r="F37" s="124" t="s">
        <v>288</v>
      </c>
      <c r="G37" s="60"/>
      <c r="H37" s="60" t="s">
        <v>289</v>
      </c>
      <c r="I37" s="98" t="s">
        <v>290</v>
      </c>
      <c r="J37" s="98" t="s">
        <v>291</v>
      </c>
      <c r="K37" s="61"/>
      <c r="L37" s="125">
        <v>1</v>
      </c>
      <c r="M37" s="126" t="s">
        <v>292</v>
      </c>
      <c r="N37" s="126" t="s">
        <v>293</v>
      </c>
      <c r="O37" s="126" t="s">
        <v>294</v>
      </c>
      <c r="P37" s="77" t="s">
        <v>81</v>
      </c>
      <c r="Q37" s="77" t="s">
        <v>69</v>
      </c>
      <c r="R37" s="127">
        <v>40</v>
      </c>
      <c r="S37" s="77" t="s">
        <v>83</v>
      </c>
      <c r="T37" s="120">
        <v>44927</v>
      </c>
      <c r="U37" s="120">
        <v>46387</v>
      </c>
      <c r="V37" s="127">
        <v>138</v>
      </c>
      <c r="W37" s="127">
        <v>138</v>
      </c>
      <c r="X37" s="127">
        <v>138</v>
      </c>
      <c r="Y37" s="127">
        <v>138</v>
      </c>
      <c r="Z37" s="209" t="s">
        <v>295</v>
      </c>
      <c r="AA37" s="248">
        <v>0</v>
      </c>
      <c r="AB37" s="19"/>
      <c r="AC37" s="19"/>
      <c r="AD37" s="19"/>
      <c r="AE37" s="19"/>
      <c r="AF37" s="19"/>
      <c r="AG37" s="14" t="s">
        <v>296</v>
      </c>
      <c r="AH37" s="14"/>
      <c r="AI37" s="250"/>
      <c r="AJ37" s="250"/>
      <c r="AK37" s="250"/>
      <c r="AL37" s="14"/>
      <c r="AM37" s="20">
        <v>22874180034.809998</v>
      </c>
      <c r="AN37" s="20"/>
      <c r="AO37" s="20"/>
      <c r="AP37" s="65">
        <f t="shared" si="1"/>
        <v>0</v>
      </c>
      <c r="AQ37" s="236">
        <f t="shared" si="2"/>
        <v>0</v>
      </c>
      <c r="AR37" s="228"/>
      <c r="AS37" s="66"/>
      <c r="AT37" s="66"/>
      <c r="AU37" s="66"/>
      <c r="AV37" s="66"/>
      <c r="AW37" s="14"/>
      <c r="AX37" s="67"/>
    </row>
    <row r="38" spans="1:50" ht="191.25" hidden="1" x14ac:dyDescent="0.25">
      <c r="A38" s="82" t="s">
        <v>283</v>
      </c>
      <c r="B38" s="99" t="s">
        <v>284</v>
      </c>
      <c r="C38" s="99" t="s">
        <v>285</v>
      </c>
      <c r="D38" s="99" t="s">
        <v>297</v>
      </c>
      <c r="E38" s="99" t="s">
        <v>298</v>
      </c>
      <c r="F38" s="128" t="s">
        <v>288</v>
      </c>
      <c r="G38" s="83"/>
      <c r="H38" s="83" t="s">
        <v>299</v>
      </c>
      <c r="I38" s="100" t="s">
        <v>290</v>
      </c>
      <c r="J38" s="100" t="s">
        <v>291</v>
      </c>
      <c r="K38" s="99"/>
      <c r="L38" s="104">
        <v>2</v>
      </c>
      <c r="M38" s="129" t="s">
        <v>300</v>
      </c>
      <c r="N38" s="129" t="s">
        <v>301</v>
      </c>
      <c r="O38" s="129" t="s">
        <v>302</v>
      </c>
      <c r="P38" s="104" t="s">
        <v>81</v>
      </c>
      <c r="Q38" s="104" t="s">
        <v>69</v>
      </c>
      <c r="R38" s="130">
        <v>116</v>
      </c>
      <c r="S38" s="104" t="s">
        <v>83</v>
      </c>
      <c r="T38" s="105">
        <v>44927</v>
      </c>
      <c r="U38" s="105">
        <v>46387</v>
      </c>
      <c r="V38" s="131">
        <v>40</v>
      </c>
      <c r="W38" s="131">
        <v>40</v>
      </c>
      <c r="X38" s="131">
        <v>40</v>
      </c>
      <c r="Y38" s="131">
        <v>40</v>
      </c>
      <c r="Z38" s="210" t="s">
        <v>303</v>
      </c>
      <c r="AA38" s="254" t="s">
        <v>63</v>
      </c>
      <c r="AB38" s="5"/>
      <c r="AC38" s="5"/>
      <c r="AD38" s="5"/>
      <c r="AE38" s="5"/>
      <c r="AF38" s="5"/>
      <c r="AG38" s="13" t="s">
        <v>304</v>
      </c>
      <c r="AH38" s="13"/>
      <c r="AI38" s="255"/>
      <c r="AJ38" s="255"/>
      <c r="AK38" s="255"/>
      <c r="AL38" s="13"/>
      <c r="AM38" s="7">
        <v>2028929999.6799998</v>
      </c>
      <c r="AN38" s="7"/>
      <c r="AO38" s="7"/>
      <c r="AP38" s="90">
        <f t="shared" si="1"/>
        <v>0</v>
      </c>
      <c r="AQ38" s="238">
        <f t="shared" si="2"/>
        <v>0</v>
      </c>
      <c r="AR38" s="230"/>
      <c r="AS38" s="91"/>
      <c r="AT38" s="91"/>
      <c r="AU38" s="91"/>
      <c r="AV38" s="91"/>
      <c r="AW38" s="13"/>
      <c r="AX38" s="92"/>
    </row>
    <row r="39" spans="1:50" ht="303.75" hidden="1" x14ac:dyDescent="0.25">
      <c r="A39" s="82" t="s">
        <v>283</v>
      </c>
      <c r="B39" s="99" t="s">
        <v>284</v>
      </c>
      <c r="C39" s="99" t="s">
        <v>285</v>
      </c>
      <c r="D39" s="99" t="s">
        <v>297</v>
      </c>
      <c r="E39" s="83" t="s">
        <v>305</v>
      </c>
      <c r="F39" s="128" t="s">
        <v>288</v>
      </c>
      <c r="G39" s="83"/>
      <c r="H39" s="83" t="s">
        <v>306</v>
      </c>
      <c r="I39" s="100" t="s">
        <v>290</v>
      </c>
      <c r="J39" s="100" t="s">
        <v>291</v>
      </c>
      <c r="K39" s="99"/>
      <c r="L39" s="104">
        <v>3</v>
      </c>
      <c r="M39" s="132" t="s">
        <v>307</v>
      </c>
      <c r="N39" s="132" t="s">
        <v>308</v>
      </c>
      <c r="O39" s="132" t="s">
        <v>309</v>
      </c>
      <c r="P39" s="104" t="s">
        <v>147</v>
      </c>
      <c r="Q39" s="104" t="s">
        <v>148</v>
      </c>
      <c r="R39" s="133">
        <v>1</v>
      </c>
      <c r="S39" s="104" t="s">
        <v>119</v>
      </c>
      <c r="T39" s="105">
        <v>44927</v>
      </c>
      <c r="U39" s="105">
        <v>46387</v>
      </c>
      <c r="V39" s="85">
        <v>1</v>
      </c>
      <c r="W39" s="85">
        <v>1</v>
      </c>
      <c r="X39" s="85">
        <v>1</v>
      </c>
      <c r="Y39" s="85">
        <v>1</v>
      </c>
      <c r="Z39" s="211">
        <v>1</v>
      </c>
      <c r="AA39" s="256">
        <f>1/1</f>
        <v>1</v>
      </c>
      <c r="AB39" s="6"/>
      <c r="AC39" s="6"/>
      <c r="AD39" s="6"/>
      <c r="AE39" s="6"/>
      <c r="AF39" s="6"/>
      <c r="AG39" s="13" t="s">
        <v>310</v>
      </c>
      <c r="AH39" s="13"/>
      <c r="AI39" s="255"/>
      <c r="AJ39" s="255"/>
      <c r="AK39" s="255"/>
      <c r="AL39" s="13"/>
      <c r="AM39" s="7">
        <v>2736825551.1599998</v>
      </c>
      <c r="AN39" s="7"/>
      <c r="AO39" s="7"/>
      <c r="AP39" s="90">
        <f t="shared" si="1"/>
        <v>0</v>
      </c>
      <c r="AQ39" s="238">
        <f t="shared" si="2"/>
        <v>0</v>
      </c>
      <c r="AR39" s="230"/>
      <c r="AS39" s="91"/>
      <c r="AT39" s="91"/>
      <c r="AU39" s="91"/>
      <c r="AV39" s="91"/>
      <c r="AW39" s="13"/>
      <c r="AX39" s="92"/>
    </row>
    <row r="40" spans="1:50" ht="371.25" hidden="1" x14ac:dyDescent="0.25">
      <c r="A40" s="82" t="s">
        <v>283</v>
      </c>
      <c r="B40" s="99" t="s">
        <v>284</v>
      </c>
      <c r="C40" s="99" t="s">
        <v>285</v>
      </c>
      <c r="D40" s="99" t="s">
        <v>311</v>
      </c>
      <c r="E40" s="99" t="s">
        <v>287</v>
      </c>
      <c r="F40" s="128" t="s">
        <v>288</v>
      </c>
      <c r="G40" s="83" t="s">
        <v>312</v>
      </c>
      <c r="H40" s="83" t="s">
        <v>313</v>
      </c>
      <c r="I40" s="100" t="s">
        <v>290</v>
      </c>
      <c r="J40" s="100" t="s">
        <v>291</v>
      </c>
      <c r="K40" s="99"/>
      <c r="L40" s="104">
        <v>4</v>
      </c>
      <c r="M40" s="129" t="s">
        <v>314</v>
      </c>
      <c r="N40" s="129" t="s">
        <v>315</v>
      </c>
      <c r="O40" s="129" t="s">
        <v>316</v>
      </c>
      <c r="P40" s="84" t="s">
        <v>147</v>
      </c>
      <c r="Q40" s="84" t="s">
        <v>148</v>
      </c>
      <c r="R40" s="85">
        <v>1</v>
      </c>
      <c r="S40" s="84" t="s">
        <v>119</v>
      </c>
      <c r="T40" s="105">
        <v>44927</v>
      </c>
      <c r="U40" s="105">
        <v>46387</v>
      </c>
      <c r="V40" s="85">
        <v>1</v>
      </c>
      <c r="W40" s="85">
        <v>1</v>
      </c>
      <c r="X40" s="85">
        <v>1</v>
      </c>
      <c r="Y40" s="85">
        <v>1</v>
      </c>
      <c r="Z40" s="211">
        <v>1</v>
      </c>
      <c r="AA40" s="256">
        <v>0.2</v>
      </c>
      <c r="AB40" s="6"/>
      <c r="AC40" s="6"/>
      <c r="AD40" s="6"/>
      <c r="AE40" s="6"/>
      <c r="AF40" s="6"/>
      <c r="AG40" s="13" t="s">
        <v>317</v>
      </c>
      <c r="AH40" s="13"/>
      <c r="AI40" s="255"/>
      <c r="AJ40" s="255"/>
      <c r="AK40" s="255"/>
      <c r="AL40" s="13"/>
      <c r="AM40" s="7">
        <v>6857611270</v>
      </c>
      <c r="AN40" s="7"/>
      <c r="AO40" s="7"/>
      <c r="AP40" s="90">
        <f t="shared" si="1"/>
        <v>0</v>
      </c>
      <c r="AQ40" s="238">
        <f t="shared" si="2"/>
        <v>0</v>
      </c>
      <c r="AR40" s="230"/>
      <c r="AS40" s="91"/>
      <c r="AT40" s="91"/>
      <c r="AU40" s="91"/>
      <c r="AV40" s="91"/>
      <c r="AW40" s="13"/>
      <c r="AX40" s="92"/>
    </row>
    <row r="41" spans="1:50" ht="292.5" hidden="1" x14ac:dyDescent="0.25">
      <c r="A41" s="82" t="s">
        <v>283</v>
      </c>
      <c r="B41" s="99" t="s">
        <v>284</v>
      </c>
      <c r="C41" s="99" t="s">
        <v>318</v>
      </c>
      <c r="D41" s="99" t="s">
        <v>319</v>
      </c>
      <c r="E41" s="83" t="s">
        <v>320</v>
      </c>
      <c r="F41" s="128" t="s">
        <v>288</v>
      </c>
      <c r="G41" s="83" t="s">
        <v>321</v>
      </c>
      <c r="H41" s="83" t="s">
        <v>322</v>
      </c>
      <c r="I41" s="100" t="s">
        <v>290</v>
      </c>
      <c r="J41" s="100" t="s">
        <v>291</v>
      </c>
      <c r="K41" s="99"/>
      <c r="L41" s="104">
        <v>5</v>
      </c>
      <c r="M41" s="132" t="s">
        <v>323</v>
      </c>
      <c r="N41" s="132" t="s">
        <v>324</v>
      </c>
      <c r="O41" s="132" t="s">
        <v>325</v>
      </c>
      <c r="P41" s="104" t="s">
        <v>90</v>
      </c>
      <c r="Q41" s="104" t="s">
        <v>69</v>
      </c>
      <c r="R41" s="133">
        <v>1</v>
      </c>
      <c r="S41" s="104" t="s">
        <v>119</v>
      </c>
      <c r="T41" s="105">
        <v>44927</v>
      </c>
      <c r="U41" s="105">
        <v>46387</v>
      </c>
      <c r="V41" s="85">
        <v>0.44</v>
      </c>
      <c r="W41" s="85">
        <v>0.16</v>
      </c>
      <c r="X41" s="85">
        <v>0.19</v>
      </c>
      <c r="Y41" s="85">
        <v>0.21</v>
      </c>
      <c r="Z41" s="211">
        <v>1</v>
      </c>
      <c r="AA41" s="256">
        <v>0.05</v>
      </c>
      <c r="AB41" s="6"/>
      <c r="AC41" s="6"/>
      <c r="AD41" s="6"/>
      <c r="AE41" s="6"/>
      <c r="AF41" s="6"/>
      <c r="AG41" s="13" t="s">
        <v>326</v>
      </c>
      <c r="AH41" s="13"/>
      <c r="AI41" s="255"/>
      <c r="AJ41" s="255"/>
      <c r="AK41" s="255"/>
      <c r="AL41" s="13"/>
      <c r="AM41" s="7">
        <v>2623992876.8400002</v>
      </c>
      <c r="AN41" s="7"/>
      <c r="AO41" s="7"/>
      <c r="AP41" s="90">
        <f t="shared" si="1"/>
        <v>0</v>
      </c>
      <c r="AQ41" s="238">
        <f t="shared" si="2"/>
        <v>0</v>
      </c>
      <c r="AR41" s="230"/>
      <c r="AS41" s="91"/>
      <c r="AT41" s="91"/>
      <c r="AU41" s="91"/>
      <c r="AV41" s="91"/>
      <c r="AW41" s="13"/>
      <c r="AX41" s="92"/>
    </row>
    <row r="42" spans="1:50" ht="213.75" hidden="1" x14ac:dyDescent="0.25">
      <c r="A42" s="82" t="s">
        <v>283</v>
      </c>
      <c r="B42" s="99" t="s">
        <v>284</v>
      </c>
      <c r="C42" s="99" t="s">
        <v>285</v>
      </c>
      <c r="D42" s="99" t="s">
        <v>311</v>
      </c>
      <c r="E42" s="99" t="s">
        <v>327</v>
      </c>
      <c r="F42" s="128" t="s">
        <v>288</v>
      </c>
      <c r="G42" s="83"/>
      <c r="H42" s="83" t="s">
        <v>328</v>
      </c>
      <c r="I42" s="100" t="s">
        <v>290</v>
      </c>
      <c r="J42" s="100" t="s">
        <v>291</v>
      </c>
      <c r="K42" s="99"/>
      <c r="L42" s="104">
        <v>6</v>
      </c>
      <c r="M42" s="129" t="s">
        <v>329</v>
      </c>
      <c r="N42" s="129" t="s">
        <v>330</v>
      </c>
      <c r="O42" s="129" t="s">
        <v>331</v>
      </c>
      <c r="P42" s="104" t="s">
        <v>81</v>
      </c>
      <c r="Q42" s="104" t="s">
        <v>69</v>
      </c>
      <c r="R42" s="130" t="s">
        <v>332</v>
      </c>
      <c r="S42" s="104" t="s">
        <v>83</v>
      </c>
      <c r="T42" s="105">
        <v>44927</v>
      </c>
      <c r="U42" s="105">
        <v>46387</v>
      </c>
      <c r="V42" s="1">
        <v>100</v>
      </c>
      <c r="W42" s="1">
        <v>100</v>
      </c>
      <c r="X42" s="1">
        <v>100</v>
      </c>
      <c r="Y42" s="1">
        <v>100</v>
      </c>
      <c r="Z42" s="212">
        <v>400</v>
      </c>
      <c r="AA42" s="254" t="s">
        <v>63</v>
      </c>
      <c r="AB42" s="5"/>
      <c r="AC42" s="5"/>
      <c r="AD42" s="5"/>
      <c r="AE42" s="5"/>
      <c r="AF42" s="5"/>
      <c r="AG42" s="13" t="s">
        <v>333</v>
      </c>
      <c r="AH42" s="13"/>
      <c r="AI42" s="255"/>
      <c r="AJ42" s="255"/>
      <c r="AK42" s="255"/>
      <c r="AL42" s="13"/>
      <c r="AM42" s="7">
        <v>2322623428.1950002</v>
      </c>
      <c r="AN42" s="7"/>
      <c r="AO42" s="7"/>
      <c r="AP42" s="90">
        <f t="shared" si="1"/>
        <v>0</v>
      </c>
      <c r="AQ42" s="238">
        <f t="shared" si="2"/>
        <v>0</v>
      </c>
      <c r="AR42" s="230"/>
      <c r="AS42" s="91"/>
      <c r="AT42" s="91"/>
      <c r="AU42" s="91"/>
      <c r="AV42" s="91"/>
      <c r="AW42" s="13"/>
      <c r="AX42" s="92"/>
    </row>
    <row r="43" spans="1:50" ht="326.25" hidden="1" x14ac:dyDescent="0.25">
      <c r="A43" s="82" t="s">
        <v>283</v>
      </c>
      <c r="B43" s="99" t="s">
        <v>284</v>
      </c>
      <c r="C43" s="99" t="s">
        <v>334</v>
      </c>
      <c r="D43" s="99" t="s">
        <v>286</v>
      </c>
      <c r="E43" s="83" t="s">
        <v>287</v>
      </c>
      <c r="F43" s="128" t="s">
        <v>288</v>
      </c>
      <c r="G43" s="83"/>
      <c r="H43" s="83" t="s">
        <v>335</v>
      </c>
      <c r="I43" s="100" t="s">
        <v>290</v>
      </c>
      <c r="J43" s="100" t="s">
        <v>291</v>
      </c>
      <c r="K43" s="99"/>
      <c r="L43" s="104">
        <v>7</v>
      </c>
      <c r="M43" s="132" t="s">
        <v>336</v>
      </c>
      <c r="N43" s="132" t="s">
        <v>337</v>
      </c>
      <c r="O43" s="132" t="s">
        <v>338</v>
      </c>
      <c r="P43" s="84" t="s">
        <v>147</v>
      </c>
      <c r="Q43" s="84" t="s">
        <v>148</v>
      </c>
      <c r="R43" s="85">
        <v>1</v>
      </c>
      <c r="S43" s="104" t="s">
        <v>119</v>
      </c>
      <c r="T43" s="105">
        <v>44927</v>
      </c>
      <c r="U43" s="105">
        <v>46387</v>
      </c>
      <c r="V43" s="85">
        <v>1</v>
      </c>
      <c r="W43" s="85">
        <v>1</v>
      </c>
      <c r="X43" s="85">
        <v>1</v>
      </c>
      <c r="Y43" s="85">
        <v>1</v>
      </c>
      <c r="Z43" s="211">
        <v>1</v>
      </c>
      <c r="AA43" s="256">
        <v>0.5</v>
      </c>
      <c r="AB43" s="6"/>
      <c r="AC43" s="6"/>
      <c r="AD43" s="6"/>
      <c r="AE43" s="6"/>
      <c r="AF43" s="6"/>
      <c r="AG43" s="13" t="s">
        <v>339</v>
      </c>
      <c r="AH43" s="13"/>
      <c r="AI43" s="255"/>
      <c r="AJ43" s="255"/>
      <c r="AK43" s="255"/>
      <c r="AL43" s="13"/>
      <c r="AM43" s="7">
        <v>7883822501</v>
      </c>
      <c r="AN43" s="7"/>
      <c r="AO43" s="7"/>
      <c r="AP43" s="90">
        <f t="shared" si="1"/>
        <v>0</v>
      </c>
      <c r="AQ43" s="238">
        <f t="shared" si="2"/>
        <v>0</v>
      </c>
      <c r="AR43" s="230"/>
      <c r="AS43" s="91"/>
      <c r="AT43" s="91"/>
      <c r="AU43" s="91"/>
      <c r="AV43" s="91"/>
      <c r="AW43" s="13"/>
      <c r="AX43" s="92"/>
    </row>
    <row r="44" spans="1:50" ht="281.25" hidden="1" x14ac:dyDescent="0.25">
      <c r="A44" s="82" t="s">
        <v>283</v>
      </c>
      <c r="B44" s="99" t="s">
        <v>284</v>
      </c>
      <c r="C44" s="99" t="s">
        <v>334</v>
      </c>
      <c r="D44" s="99" t="s">
        <v>340</v>
      </c>
      <c r="E44" s="83" t="s">
        <v>341</v>
      </c>
      <c r="F44" s="128" t="s">
        <v>288</v>
      </c>
      <c r="G44" s="83" t="s">
        <v>342</v>
      </c>
      <c r="H44" s="83" t="s">
        <v>343</v>
      </c>
      <c r="I44" s="100" t="s">
        <v>290</v>
      </c>
      <c r="J44" s="100" t="s">
        <v>291</v>
      </c>
      <c r="K44" s="99"/>
      <c r="L44" s="104">
        <v>8</v>
      </c>
      <c r="M44" s="132" t="s">
        <v>344</v>
      </c>
      <c r="N44" s="132" t="s">
        <v>345</v>
      </c>
      <c r="O44" s="132" t="s">
        <v>346</v>
      </c>
      <c r="P44" s="84" t="s">
        <v>147</v>
      </c>
      <c r="Q44" s="84" t="s">
        <v>69</v>
      </c>
      <c r="R44" s="85">
        <v>1</v>
      </c>
      <c r="S44" s="84" t="s">
        <v>119</v>
      </c>
      <c r="T44" s="105">
        <v>44927</v>
      </c>
      <c r="U44" s="105">
        <v>46387</v>
      </c>
      <c r="V44" s="85">
        <v>0.47</v>
      </c>
      <c r="W44" s="85">
        <v>0.17499999999999999</v>
      </c>
      <c r="X44" s="85">
        <v>0.17499999999999999</v>
      </c>
      <c r="Y44" s="85">
        <v>0.17499999999999999</v>
      </c>
      <c r="Z44" s="211">
        <v>1</v>
      </c>
      <c r="AA44" s="256">
        <v>0.05</v>
      </c>
      <c r="AB44" s="6"/>
      <c r="AC44" s="6"/>
      <c r="AD44" s="6"/>
      <c r="AE44" s="6"/>
      <c r="AF44" s="6"/>
      <c r="AG44" s="13" t="s">
        <v>347</v>
      </c>
      <c r="AH44" s="13"/>
      <c r="AI44" s="255"/>
      <c r="AJ44" s="255"/>
      <c r="AK44" s="255"/>
      <c r="AL44" s="13"/>
      <c r="AM44" s="7">
        <v>578000000</v>
      </c>
      <c r="AN44" s="7"/>
      <c r="AO44" s="7"/>
      <c r="AP44" s="90">
        <f t="shared" si="1"/>
        <v>0</v>
      </c>
      <c r="AQ44" s="238">
        <f t="shared" si="2"/>
        <v>0</v>
      </c>
      <c r="AR44" s="230"/>
      <c r="AS44" s="91"/>
      <c r="AT44" s="91"/>
      <c r="AU44" s="91"/>
      <c r="AV44" s="91"/>
      <c r="AW44" s="13"/>
      <c r="AX44" s="92"/>
    </row>
    <row r="45" spans="1:50" ht="292.5" hidden="1" x14ac:dyDescent="0.25">
      <c r="A45" s="82" t="s">
        <v>283</v>
      </c>
      <c r="B45" s="99" t="s">
        <v>284</v>
      </c>
      <c r="C45" s="99" t="s">
        <v>285</v>
      </c>
      <c r="D45" s="99" t="s">
        <v>311</v>
      </c>
      <c r="E45" s="83" t="s">
        <v>348</v>
      </c>
      <c r="F45" s="128" t="s">
        <v>288</v>
      </c>
      <c r="G45" s="83" t="s">
        <v>349</v>
      </c>
      <c r="H45" s="83" t="s">
        <v>350</v>
      </c>
      <c r="I45" s="100" t="s">
        <v>290</v>
      </c>
      <c r="J45" s="100" t="s">
        <v>291</v>
      </c>
      <c r="K45" s="99"/>
      <c r="L45" s="104">
        <v>9</v>
      </c>
      <c r="M45" s="132" t="s">
        <v>351</v>
      </c>
      <c r="N45" s="132" t="s">
        <v>352</v>
      </c>
      <c r="O45" s="132" t="s">
        <v>353</v>
      </c>
      <c r="P45" s="84" t="s">
        <v>147</v>
      </c>
      <c r="Q45" s="84" t="s">
        <v>69</v>
      </c>
      <c r="R45" s="85">
        <v>1</v>
      </c>
      <c r="S45" s="84" t="s">
        <v>119</v>
      </c>
      <c r="T45" s="105">
        <v>44927</v>
      </c>
      <c r="U45" s="105">
        <v>46387</v>
      </c>
      <c r="V45" s="85">
        <v>0.47</v>
      </c>
      <c r="W45" s="85">
        <v>0.17499999999999999</v>
      </c>
      <c r="X45" s="85">
        <v>0.17499999999999999</v>
      </c>
      <c r="Y45" s="85">
        <v>0.17499999999999999</v>
      </c>
      <c r="Z45" s="211">
        <v>1</v>
      </c>
      <c r="AA45" s="256">
        <v>0.01</v>
      </c>
      <c r="AB45" s="6"/>
      <c r="AC45" s="6"/>
      <c r="AD45" s="6"/>
      <c r="AE45" s="6"/>
      <c r="AF45" s="6"/>
      <c r="AG45" s="13" t="s">
        <v>354</v>
      </c>
      <c r="AH45" s="13"/>
      <c r="AI45" s="255"/>
      <c r="AJ45" s="255"/>
      <c r="AK45" s="255"/>
      <c r="AL45" s="13"/>
      <c r="AM45" s="7">
        <v>1373072325</v>
      </c>
      <c r="AN45" s="7"/>
      <c r="AO45" s="7"/>
      <c r="AP45" s="90">
        <f t="shared" si="1"/>
        <v>0</v>
      </c>
      <c r="AQ45" s="238">
        <f t="shared" si="2"/>
        <v>0</v>
      </c>
      <c r="AR45" s="230"/>
      <c r="AS45" s="91"/>
      <c r="AT45" s="91"/>
      <c r="AU45" s="91"/>
      <c r="AV45" s="91"/>
      <c r="AW45" s="13"/>
      <c r="AX45" s="92"/>
    </row>
    <row r="46" spans="1:50" ht="315" hidden="1" x14ac:dyDescent="0.25">
      <c r="A46" s="82" t="s">
        <v>283</v>
      </c>
      <c r="B46" s="99" t="s">
        <v>284</v>
      </c>
      <c r="C46" s="99" t="s">
        <v>285</v>
      </c>
      <c r="D46" s="99" t="s">
        <v>311</v>
      </c>
      <c r="E46" s="99" t="s">
        <v>287</v>
      </c>
      <c r="F46" s="128" t="s">
        <v>288</v>
      </c>
      <c r="G46" s="83" t="s">
        <v>355</v>
      </c>
      <c r="H46" s="83" t="s">
        <v>356</v>
      </c>
      <c r="I46" s="100" t="s">
        <v>290</v>
      </c>
      <c r="J46" s="100" t="s">
        <v>291</v>
      </c>
      <c r="K46" s="99"/>
      <c r="L46" s="104">
        <v>10</v>
      </c>
      <c r="M46" s="129" t="s">
        <v>357</v>
      </c>
      <c r="N46" s="129" t="s">
        <v>358</v>
      </c>
      <c r="O46" s="129" t="s">
        <v>359</v>
      </c>
      <c r="P46" s="84" t="s">
        <v>147</v>
      </c>
      <c r="Q46" s="84" t="s">
        <v>148</v>
      </c>
      <c r="R46" s="85">
        <v>1</v>
      </c>
      <c r="S46" s="84" t="s">
        <v>119</v>
      </c>
      <c r="T46" s="105">
        <v>44927</v>
      </c>
      <c r="U46" s="105">
        <v>46387</v>
      </c>
      <c r="V46" s="85">
        <v>1</v>
      </c>
      <c r="W46" s="85">
        <v>1</v>
      </c>
      <c r="X46" s="85">
        <v>1</v>
      </c>
      <c r="Y46" s="85">
        <v>1</v>
      </c>
      <c r="Z46" s="211">
        <v>1</v>
      </c>
      <c r="AA46" s="256">
        <v>1</v>
      </c>
      <c r="AB46" s="6"/>
      <c r="AC46" s="6"/>
      <c r="AD46" s="6"/>
      <c r="AE46" s="6"/>
      <c r="AF46" s="6"/>
      <c r="AG46" s="13" t="s">
        <v>360</v>
      </c>
      <c r="AH46" s="13"/>
      <c r="AI46" s="255"/>
      <c r="AJ46" s="255"/>
      <c r="AK46" s="255"/>
      <c r="AL46" s="13"/>
      <c r="AM46" s="7">
        <v>230000000</v>
      </c>
      <c r="AN46" s="7"/>
      <c r="AO46" s="7"/>
      <c r="AP46" s="90">
        <f t="shared" si="1"/>
        <v>0</v>
      </c>
      <c r="AQ46" s="238">
        <f t="shared" si="2"/>
        <v>0</v>
      </c>
      <c r="AR46" s="230"/>
      <c r="AS46" s="91"/>
      <c r="AT46" s="91"/>
      <c r="AU46" s="91"/>
      <c r="AV46" s="91"/>
      <c r="AW46" s="13"/>
      <c r="AX46" s="92"/>
    </row>
    <row r="47" spans="1:50" ht="409.5" hidden="1" x14ac:dyDescent="0.25">
      <c r="A47" s="82" t="s">
        <v>283</v>
      </c>
      <c r="B47" s="99" t="s">
        <v>284</v>
      </c>
      <c r="C47" s="99" t="s">
        <v>285</v>
      </c>
      <c r="D47" s="99" t="s">
        <v>361</v>
      </c>
      <c r="E47" s="99" t="s">
        <v>327</v>
      </c>
      <c r="F47" s="128" t="s">
        <v>288</v>
      </c>
      <c r="G47" s="83" t="s">
        <v>362</v>
      </c>
      <c r="H47" s="83" t="s">
        <v>363</v>
      </c>
      <c r="I47" s="100" t="s">
        <v>290</v>
      </c>
      <c r="J47" s="100" t="s">
        <v>291</v>
      </c>
      <c r="K47" s="99"/>
      <c r="L47" s="104">
        <v>11</v>
      </c>
      <c r="M47" s="129" t="s">
        <v>364</v>
      </c>
      <c r="N47" s="129" t="s">
        <v>365</v>
      </c>
      <c r="O47" s="129" t="s">
        <v>366</v>
      </c>
      <c r="P47" s="104" t="s">
        <v>147</v>
      </c>
      <c r="Q47" s="104" t="s">
        <v>148</v>
      </c>
      <c r="R47" s="133">
        <v>1</v>
      </c>
      <c r="S47" s="104" t="s">
        <v>119</v>
      </c>
      <c r="T47" s="105">
        <v>44927</v>
      </c>
      <c r="U47" s="105">
        <v>46387</v>
      </c>
      <c r="V47" s="85">
        <v>1</v>
      </c>
      <c r="W47" s="85">
        <v>1</v>
      </c>
      <c r="X47" s="85">
        <v>1</v>
      </c>
      <c r="Y47" s="85">
        <v>1</v>
      </c>
      <c r="Z47" s="211">
        <v>1</v>
      </c>
      <c r="AA47" s="256">
        <v>1</v>
      </c>
      <c r="AB47" s="6"/>
      <c r="AC47" s="6"/>
      <c r="AD47" s="6"/>
      <c r="AE47" s="6"/>
      <c r="AF47" s="6"/>
      <c r="AG47" s="13" t="s">
        <v>367</v>
      </c>
      <c r="AH47" s="13"/>
      <c r="AI47" s="255"/>
      <c r="AJ47" s="255"/>
      <c r="AK47" s="255"/>
      <c r="AL47" s="13"/>
      <c r="AM47" s="7">
        <v>3267211200</v>
      </c>
      <c r="AN47" s="7"/>
      <c r="AO47" s="7"/>
      <c r="AP47" s="90">
        <f t="shared" si="1"/>
        <v>0</v>
      </c>
      <c r="AQ47" s="238">
        <f t="shared" si="2"/>
        <v>0</v>
      </c>
      <c r="AR47" s="230"/>
      <c r="AS47" s="91"/>
      <c r="AT47" s="91"/>
      <c r="AU47" s="91"/>
      <c r="AV47" s="91"/>
      <c r="AW47" s="13"/>
      <c r="AX47" s="92"/>
    </row>
    <row r="48" spans="1:50" ht="409.5" hidden="1" x14ac:dyDescent="0.25">
      <c r="A48" s="134" t="s">
        <v>283</v>
      </c>
      <c r="B48" s="135" t="s">
        <v>284</v>
      </c>
      <c r="C48" s="135" t="s">
        <v>285</v>
      </c>
      <c r="D48" s="135" t="s">
        <v>297</v>
      </c>
      <c r="E48" s="135" t="s">
        <v>298</v>
      </c>
      <c r="F48" s="136" t="s">
        <v>288</v>
      </c>
      <c r="G48" s="137"/>
      <c r="H48" s="137"/>
      <c r="I48" s="138" t="s">
        <v>290</v>
      </c>
      <c r="J48" s="138" t="s">
        <v>291</v>
      </c>
      <c r="K48" s="139"/>
      <c r="L48" s="139">
        <v>12</v>
      </c>
      <c r="M48" s="140" t="s">
        <v>368</v>
      </c>
      <c r="N48" s="140" t="s">
        <v>369</v>
      </c>
      <c r="O48" s="140" t="s">
        <v>370</v>
      </c>
      <c r="P48" s="137" t="s">
        <v>147</v>
      </c>
      <c r="Q48" s="137" t="s">
        <v>69</v>
      </c>
      <c r="R48" s="135">
        <v>1</v>
      </c>
      <c r="S48" s="137" t="s">
        <v>119</v>
      </c>
      <c r="T48" s="141">
        <v>44927</v>
      </c>
      <c r="U48" s="141">
        <v>46387</v>
      </c>
      <c r="V48" s="135">
        <v>0.3</v>
      </c>
      <c r="W48" s="135">
        <v>0.25</v>
      </c>
      <c r="X48" s="135">
        <v>0.25</v>
      </c>
      <c r="Y48" s="142">
        <v>0.2</v>
      </c>
      <c r="Z48" s="213">
        <v>1</v>
      </c>
      <c r="AA48" s="267">
        <v>0.01</v>
      </c>
      <c r="AB48" s="36"/>
      <c r="AC48" s="36"/>
      <c r="AD48" s="36"/>
      <c r="AE48" s="36"/>
      <c r="AF48" s="36"/>
      <c r="AG48" s="37" t="s">
        <v>371</v>
      </c>
      <c r="AH48" s="37"/>
      <c r="AI48" s="255"/>
      <c r="AJ48" s="255"/>
      <c r="AK48" s="255"/>
      <c r="AL48" s="37"/>
      <c r="AM48" s="38"/>
      <c r="AN48" s="38"/>
      <c r="AO48" s="38"/>
      <c r="AP48" s="143" t="e">
        <f t="shared" si="1"/>
        <v>#DIV/0!</v>
      </c>
      <c r="AQ48" s="240" t="e">
        <f t="shared" si="2"/>
        <v>#DIV/0!</v>
      </c>
      <c r="AR48" s="232"/>
      <c r="AS48" s="144"/>
      <c r="AT48" s="144"/>
      <c r="AU48" s="144"/>
      <c r="AV48" s="144"/>
      <c r="AW48" s="44"/>
      <c r="AX48" s="145"/>
    </row>
    <row r="49" spans="1:50" ht="409.5" hidden="1" x14ac:dyDescent="0.25">
      <c r="A49" s="59" t="s">
        <v>372</v>
      </c>
      <c r="B49" s="60" t="s">
        <v>373</v>
      </c>
      <c r="C49" s="60" t="s">
        <v>374</v>
      </c>
      <c r="D49" s="60" t="s">
        <v>375</v>
      </c>
      <c r="E49" s="60" t="s">
        <v>376</v>
      </c>
      <c r="F49" s="60" t="s">
        <v>210</v>
      </c>
      <c r="G49" s="60" t="s">
        <v>186</v>
      </c>
      <c r="H49" s="60" t="s">
        <v>377</v>
      </c>
      <c r="I49" s="98" t="s">
        <v>378</v>
      </c>
      <c r="J49" s="98" t="s">
        <v>378</v>
      </c>
      <c r="K49" s="61">
        <v>1</v>
      </c>
      <c r="L49" s="81">
        <v>1</v>
      </c>
      <c r="M49" s="98" t="s">
        <v>379</v>
      </c>
      <c r="N49" s="60" t="s">
        <v>380</v>
      </c>
      <c r="O49" s="60" t="s">
        <v>381</v>
      </c>
      <c r="P49" s="60" t="s">
        <v>81</v>
      </c>
      <c r="Q49" s="60" t="s">
        <v>91</v>
      </c>
      <c r="R49" s="146">
        <v>0</v>
      </c>
      <c r="S49" s="60" t="s">
        <v>70</v>
      </c>
      <c r="T49" s="64">
        <v>44927</v>
      </c>
      <c r="U49" s="64">
        <v>46387</v>
      </c>
      <c r="V49" s="147">
        <v>0.25</v>
      </c>
      <c r="W49" s="147">
        <v>0.5</v>
      </c>
      <c r="X49" s="147">
        <v>0.75</v>
      </c>
      <c r="Y49" s="147">
        <v>1</v>
      </c>
      <c r="Z49" s="214">
        <v>1</v>
      </c>
      <c r="AA49" s="262">
        <v>0.25</v>
      </c>
      <c r="AB49" s="30"/>
      <c r="AC49" s="30"/>
      <c r="AD49" s="30"/>
      <c r="AE49" s="30"/>
      <c r="AF49" s="30"/>
      <c r="AG49" s="14" t="s">
        <v>382</v>
      </c>
      <c r="AH49" s="14"/>
      <c r="AI49" s="268"/>
      <c r="AJ49" s="268"/>
      <c r="AK49" s="268"/>
      <c r="AL49" s="14"/>
      <c r="AM49" s="20"/>
      <c r="AN49" s="20"/>
      <c r="AO49" s="20"/>
      <c r="AP49" s="65" t="e">
        <f t="shared" si="1"/>
        <v>#DIV/0!</v>
      </c>
      <c r="AQ49" s="236" t="e">
        <f t="shared" si="2"/>
        <v>#DIV/0!</v>
      </c>
      <c r="AR49" s="228"/>
      <c r="AS49" s="66"/>
      <c r="AT49" s="66"/>
      <c r="AU49" s="66"/>
      <c r="AV49" s="66"/>
      <c r="AW49" s="284"/>
      <c r="AX49" s="67"/>
    </row>
    <row r="50" spans="1:50" ht="202.5" hidden="1" x14ac:dyDescent="0.25">
      <c r="A50" s="82" t="s">
        <v>372</v>
      </c>
      <c r="B50" s="83" t="s">
        <v>373</v>
      </c>
      <c r="C50" s="83"/>
      <c r="D50" s="83"/>
      <c r="E50" s="83"/>
      <c r="F50" s="83"/>
      <c r="G50" s="83"/>
      <c r="H50" s="83"/>
      <c r="I50" s="83"/>
      <c r="J50" s="83"/>
      <c r="K50" s="99"/>
      <c r="L50" s="89">
        <v>2</v>
      </c>
      <c r="M50" s="100" t="s">
        <v>383</v>
      </c>
      <c r="N50" s="103" t="s">
        <v>384</v>
      </c>
      <c r="O50" s="148" t="s">
        <v>385</v>
      </c>
      <c r="P50" s="103" t="s">
        <v>90</v>
      </c>
      <c r="Q50" s="103" t="s">
        <v>148</v>
      </c>
      <c r="R50" s="149">
        <v>1</v>
      </c>
      <c r="S50" s="150" t="s">
        <v>70</v>
      </c>
      <c r="T50" s="88">
        <v>44927</v>
      </c>
      <c r="U50" s="88">
        <v>46387</v>
      </c>
      <c r="V50" s="151">
        <v>1</v>
      </c>
      <c r="W50" s="151">
        <v>1</v>
      </c>
      <c r="X50" s="151">
        <v>1</v>
      </c>
      <c r="Y50" s="151">
        <v>1</v>
      </c>
      <c r="Z50" s="215">
        <v>1</v>
      </c>
      <c r="AA50" s="256">
        <f>448/448</f>
        <v>1</v>
      </c>
      <c r="AB50" s="6"/>
      <c r="AC50" s="6"/>
      <c r="AD50" s="6"/>
      <c r="AE50" s="6"/>
      <c r="AF50" s="6"/>
      <c r="AG50" s="13" t="s">
        <v>386</v>
      </c>
      <c r="AH50" s="13"/>
      <c r="AI50" s="269"/>
      <c r="AJ50" s="269"/>
      <c r="AK50" s="269"/>
      <c r="AL50" s="13"/>
      <c r="AM50" s="7">
        <v>335555933</v>
      </c>
      <c r="AN50" s="7"/>
      <c r="AO50" s="7"/>
      <c r="AP50" s="152">
        <f t="shared" si="1"/>
        <v>0</v>
      </c>
      <c r="AQ50" s="241">
        <f t="shared" si="2"/>
        <v>0</v>
      </c>
      <c r="AR50" s="230"/>
      <c r="AS50" s="91"/>
      <c r="AT50" s="91"/>
      <c r="AU50" s="91"/>
      <c r="AV50" s="91"/>
      <c r="AW50" s="286"/>
      <c r="AX50" s="92"/>
    </row>
    <row r="51" spans="1:50" ht="225" hidden="1" x14ac:dyDescent="0.25">
      <c r="A51" s="82" t="s">
        <v>372</v>
      </c>
      <c r="B51" s="83" t="s">
        <v>373</v>
      </c>
      <c r="C51" s="83"/>
      <c r="D51" s="83"/>
      <c r="E51" s="83"/>
      <c r="F51" s="83"/>
      <c r="G51" s="83"/>
      <c r="H51" s="83"/>
      <c r="I51" s="83"/>
      <c r="J51" s="83"/>
      <c r="K51" s="99"/>
      <c r="L51" s="89">
        <v>3</v>
      </c>
      <c r="M51" s="100" t="s">
        <v>387</v>
      </c>
      <c r="N51" s="103" t="s">
        <v>388</v>
      </c>
      <c r="O51" s="148" t="s">
        <v>389</v>
      </c>
      <c r="P51" s="103" t="s">
        <v>90</v>
      </c>
      <c r="Q51" s="103" t="s">
        <v>148</v>
      </c>
      <c r="R51" s="149">
        <v>1</v>
      </c>
      <c r="S51" s="150" t="s">
        <v>70</v>
      </c>
      <c r="T51" s="88">
        <v>44927</v>
      </c>
      <c r="U51" s="88">
        <v>46387</v>
      </c>
      <c r="V51" s="151">
        <v>1</v>
      </c>
      <c r="W51" s="151">
        <v>1</v>
      </c>
      <c r="X51" s="151">
        <v>1</v>
      </c>
      <c r="Y51" s="151">
        <v>1</v>
      </c>
      <c r="Z51" s="215">
        <v>1</v>
      </c>
      <c r="AA51" s="256">
        <f>4386/4386</f>
        <v>1</v>
      </c>
      <c r="AB51" s="6"/>
      <c r="AC51" s="6"/>
      <c r="AD51" s="6"/>
      <c r="AE51" s="6"/>
      <c r="AF51" s="6"/>
      <c r="AG51" s="13" t="s">
        <v>390</v>
      </c>
      <c r="AH51" s="13"/>
      <c r="AI51" s="269"/>
      <c r="AJ51" s="269"/>
      <c r="AK51" s="269"/>
      <c r="AL51" s="13"/>
      <c r="AM51" s="7">
        <v>157845573</v>
      </c>
      <c r="AN51" s="7"/>
      <c r="AO51" s="7"/>
      <c r="AP51" s="152">
        <f t="shared" si="1"/>
        <v>0</v>
      </c>
      <c r="AQ51" s="241">
        <f t="shared" si="2"/>
        <v>0</v>
      </c>
      <c r="AR51" s="230"/>
      <c r="AS51" s="91"/>
      <c r="AT51" s="91"/>
      <c r="AU51" s="91"/>
      <c r="AV51" s="91"/>
      <c r="AW51" s="286"/>
      <c r="AX51" s="92"/>
    </row>
    <row r="52" spans="1:50" ht="135" hidden="1" x14ac:dyDescent="0.25">
      <c r="A52" s="82" t="s">
        <v>372</v>
      </c>
      <c r="B52" s="83" t="s">
        <v>373</v>
      </c>
      <c r="C52" s="83"/>
      <c r="D52" s="83"/>
      <c r="E52" s="83"/>
      <c r="F52" s="83"/>
      <c r="G52" s="83"/>
      <c r="H52" s="83"/>
      <c r="I52" s="83"/>
      <c r="J52" s="83"/>
      <c r="K52" s="99"/>
      <c r="L52" s="89">
        <v>4</v>
      </c>
      <c r="M52" s="100" t="s">
        <v>391</v>
      </c>
      <c r="N52" s="103" t="s">
        <v>392</v>
      </c>
      <c r="O52" s="148" t="s">
        <v>393</v>
      </c>
      <c r="P52" s="103" t="s">
        <v>81</v>
      </c>
      <c r="Q52" s="103" t="s">
        <v>69</v>
      </c>
      <c r="R52" s="149">
        <v>0</v>
      </c>
      <c r="S52" s="150" t="s">
        <v>70</v>
      </c>
      <c r="T52" s="88">
        <v>44927</v>
      </c>
      <c r="U52" s="88">
        <v>46387</v>
      </c>
      <c r="V52" s="151">
        <v>0.25</v>
      </c>
      <c r="W52" s="151">
        <v>0.25</v>
      </c>
      <c r="X52" s="151">
        <v>0.25</v>
      </c>
      <c r="Y52" s="151">
        <v>0.25</v>
      </c>
      <c r="Z52" s="215">
        <v>1</v>
      </c>
      <c r="AA52" s="256">
        <v>0.25</v>
      </c>
      <c r="AB52" s="6"/>
      <c r="AC52" s="6"/>
      <c r="AD52" s="6"/>
      <c r="AE52" s="6"/>
      <c r="AF52" s="6"/>
      <c r="AG52" s="13" t="s">
        <v>394</v>
      </c>
      <c r="AH52" s="13"/>
      <c r="AI52" s="269"/>
      <c r="AJ52" s="269"/>
      <c r="AK52" s="269"/>
      <c r="AL52" s="13"/>
      <c r="AM52" s="7">
        <v>714465938</v>
      </c>
      <c r="AN52" s="7"/>
      <c r="AO52" s="7"/>
      <c r="AP52" s="152">
        <f t="shared" si="1"/>
        <v>0</v>
      </c>
      <c r="AQ52" s="241">
        <f t="shared" si="2"/>
        <v>0</v>
      </c>
      <c r="AR52" s="230"/>
      <c r="AS52" s="91"/>
      <c r="AT52" s="91"/>
      <c r="AU52" s="91"/>
      <c r="AV52" s="91"/>
      <c r="AW52" s="286"/>
      <c r="AX52" s="92"/>
    </row>
    <row r="53" spans="1:50" ht="236.25" hidden="1" x14ac:dyDescent="0.25">
      <c r="A53" s="82" t="s">
        <v>372</v>
      </c>
      <c r="B53" s="83" t="s">
        <v>373</v>
      </c>
      <c r="C53" s="83"/>
      <c r="D53" s="83"/>
      <c r="E53" s="83"/>
      <c r="F53" s="83"/>
      <c r="G53" s="83"/>
      <c r="H53" s="83"/>
      <c r="I53" s="83"/>
      <c r="J53" s="83"/>
      <c r="K53" s="99"/>
      <c r="L53" s="89">
        <v>5</v>
      </c>
      <c r="M53" s="100" t="s">
        <v>395</v>
      </c>
      <c r="N53" s="103" t="s">
        <v>396</v>
      </c>
      <c r="O53" s="148" t="s">
        <v>397</v>
      </c>
      <c r="P53" s="103" t="s">
        <v>81</v>
      </c>
      <c r="Q53" s="103" t="s">
        <v>69</v>
      </c>
      <c r="R53" s="149">
        <v>0</v>
      </c>
      <c r="S53" s="150" t="s">
        <v>83</v>
      </c>
      <c r="T53" s="88">
        <v>44927</v>
      </c>
      <c r="U53" s="88">
        <v>46387</v>
      </c>
      <c r="V53" s="153">
        <v>32</v>
      </c>
      <c r="W53" s="153">
        <v>68</v>
      </c>
      <c r="X53" s="153">
        <v>100</v>
      </c>
      <c r="Y53" s="153">
        <v>300</v>
      </c>
      <c r="Z53" s="216">
        <f>SUM(V53:Y53)</f>
        <v>500</v>
      </c>
      <c r="AA53" s="254">
        <v>24</v>
      </c>
      <c r="AB53" s="5"/>
      <c r="AC53" s="5"/>
      <c r="AD53" s="5"/>
      <c r="AE53" s="5"/>
      <c r="AF53" s="5"/>
      <c r="AG53" s="13" t="s">
        <v>398</v>
      </c>
      <c r="AH53" s="13"/>
      <c r="AI53" s="269"/>
      <c r="AJ53" s="269"/>
      <c r="AK53" s="269"/>
      <c r="AL53" s="13"/>
      <c r="AM53" s="7">
        <v>671082556</v>
      </c>
      <c r="AN53" s="7"/>
      <c r="AO53" s="7"/>
      <c r="AP53" s="152">
        <f t="shared" si="1"/>
        <v>0</v>
      </c>
      <c r="AQ53" s="241">
        <f t="shared" si="2"/>
        <v>0</v>
      </c>
      <c r="AR53" s="230"/>
      <c r="AS53" s="91"/>
      <c r="AT53" s="91"/>
      <c r="AU53" s="91"/>
      <c r="AV53" s="91"/>
      <c r="AW53" s="286"/>
      <c r="AX53" s="92"/>
    </row>
    <row r="54" spans="1:50" ht="101.25" hidden="1" x14ac:dyDescent="0.25">
      <c r="A54" s="82" t="s">
        <v>372</v>
      </c>
      <c r="B54" s="83" t="s">
        <v>373</v>
      </c>
      <c r="C54" s="83"/>
      <c r="D54" s="83"/>
      <c r="E54" s="83"/>
      <c r="F54" s="83"/>
      <c r="G54" s="83"/>
      <c r="H54" s="83"/>
      <c r="I54" s="83"/>
      <c r="J54" s="83"/>
      <c r="K54" s="99"/>
      <c r="L54" s="89">
        <v>6</v>
      </c>
      <c r="M54" s="100" t="s">
        <v>399</v>
      </c>
      <c r="N54" s="103" t="s">
        <v>400</v>
      </c>
      <c r="O54" s="148" t="s">
        <v>401</v>
      </c>
      <c r="P54" s="103" t="s">
        <v>81</v>
      </c>
      <c r="Q54" s="103" t="s">
        <v>91</v>
      </c>
      <c r="R54" s="149">
        <v>0.2</v>
      </c>
      <c r="S54" s="150" t="s">
        <v>70</v>
      </c>
      <c r="T54" s="88">
        <v>44927</v>
      </c>
      <c r="U54" s="88">
        <v>46387</v>
      </c>
      <c r="V54" s="151">
        <v>0.25</v>
      </c>
      <c r="W54" s="151">
        <v>0.5</v>
      </c>
      <c r="X54" s="151">
        <v>0.75</v>
      </c>
      <c r="Y54" s="151">
        <v>1</v>
      </c>
      <c r="Z54" s="215">
        <v>1</v>
      </c>
      <c r="AA54" s="256">
        <f>25/100</f>
        <v>0.25</v>
      </c>
      <c r="AB54" s="6"/>
      <c r="AC54" s="6"/>
      <c r="AD54" s="6"/>
      <c r="AE54" s="6"/>
      <c r="AF54" s="6"/>
      <c r="AG54" s="13" t="s">
        <v>402</v>
      </c>
      <c r="AH54" s="13"/>
      <c r="AI54" s="269"/>
      <c r="AJ54" s="269"/>
      <c r="AK54" s="269"/>
      <c r="AL54" s="13"/>
      <c r="AM54" s="7">
        <v>247250000</v>
      </c>
      <c r="AN54" s="7"/>
      <c r="AO54" s="7"/>
      <c r="AP54" s="152">
        <f t="shared" si="1"/>
        <v>0</v>
      </c>
      <c r="AQ54" s="241">
        <f t="shared" si="2"/>
        <v>0</v>
      </c>
      <c r="AR54" s="230"/>
      <c r="AS54" s="91"/>
      <c r="AT54" s="91"/>
      <c r="AU54" s="91"/>
      <c r="AV54" s="91"/>
      <c r="AW54" s="286"/>
      <c r="AX54" s="92"/>
    </row>
    <row r="55" spans="1:50" ht="270" hidden="1" x14ac:dyDescent="0.25">
      <c r="A55" s="82" t="s">
        <v>372</v>
      </c>
      <c r="B55" s="83" t="s">
        <v>373</v>
      </c>
      <c r="C55" s="83"/>
      <c r="D55" s="83"/>
      <c r="E55" s="83"/>
      <c r="F55" s="83"/>
      <c r="G55" s="83"/>
      <c r="H55" s="83"/>
      <c r="I55" s="83"/>
      <c r="J55" s="83"/>
      <c r="K55" s="99"/>
      <c r="L55" s="89">
        <v>7</v>
      </c>
      <c r="M55" s="100" t="s">
        <v>403</v>
      </c>
      <c r="N55" s="103" t="s">
        <v>404</v>
      </c>
      <c r="O55" s="148" t="s">
        <v>405</v>
      </c>
      <c r="P55" s="103" t="s">
        <v>101</v>
      </c>
      <c r="Q55" s="103" t="s">
        <v>69</v>
      </c>
      <c r="R55" s="149">
        <v>0</v>
      </c>
      <c r="S55" s="150" t="s">
        <v>70</v>
      </c>
      <c r="T55" s="88">
        <v>44927</v>
      </c>
      <c r="U55" s="88">
        <v>46387</v>
      </c>
      <c r="V55" s="151">
        <v>0.25</v>
      </c>
      <c r="W55" s="151">
        <v>0.25</v>
      </c>
      <c r="X55" s="151">
        <v>0.25</v>
      </c>
      <c r="Y55" s="151">
        <v>0.25</v>
      </c>
      <c r="Z55" s="215">
        <v>1</v>
      </c>
      <c r="AA55" s="256">
        <f>7/32</f>
        <v>0.21875</v>
      </c>
      <c r="AB55" s="6"/>
      <c r="AC55" s="6"/>
      <c r="AD55" s="6"/>
      <c r="AE55" s="6"/>
      <c r="AF55" s="6"/>
      <c r="AG55" s="13" t="s">
        <v>406</v>
      </c>
      <c r="AH55" s="13"/>
      <c r="AI55" s="269"/>
      <c r="AJ55" s="269"/>
      <c r="AK55" s="269"/>
      <c r="AL55" s="13"/>
      <c r="AM55" s="7">
        <v>73000000</v>
      </c>
      <c r="AN55" s="7"/>
      <c r="AO55" s="7"/>
      <c r="AP55" s="152">
        <f t="shared" si="1"/>
        <v>0</v>
      </c>
      <c r="AQ55" s="241">
        <f t="shared" si="2"/>
        <v>0</v>
      </c>
      <c r="AR55" s="230"/>
      <c r="AS55" s="91"/>
      <c r="AT55" s="91"/>
      <c r="AU55" s="91"/>
      <c r="AV55" s="91"/>
      <c r="AW55" s="286"/>
      <c r="AX55" s="92"/>
    </row>
    <row r="56" spans="1:50" ht="113.25" hidden="1" thickBot="1" x14ac:dyDescent="0.3">
      <c r="A56" s="68" t="s">
        <v>372</v>
      </c>
      <c r="B56" s="69" t="s">
        <v>373</v>
      </c>
      <c r="C56" s="69"/>
      <c r="D56" s="69"/>
      <c r="E56" s="69"/>
      <c r="F56" s="69"/>
      <c r="G56" s="69"/>
      <c r="H56" s="69"/>
      <c r="I56" s="69"/>
      <c r="J56" s="69"/>
      <c r="K56" s="70"/>
      <c r="L56" s="102">
        <v>8</v>
      </c>
      <c r="M56" s="154" t="s">
        <v>407</v>
      </c>
      <c r="N56" s="72" t="s">
        <v>408</v>
      </c>
      <c r="O56" s="155" t="s">
        <v>409</v>
      </c>
      <c r="P56" s="72" t="s">
        <v>81</v>
      </c>
      <c r="Q56" s="72" t="s">
        <v>91</v>
      </c>
      <c r="R56" s="156">
        <v>0.1</v>
      </c>
      <c r="S56" s="157" t="s">
        <v>70</v>
      </c>
      <c r="T56" s="73">
        <v>44927</v>
      </c>
      <c r="U56" s="73">
        <v>46387</v>
      </c>
      <c r="V56" s="158">
        <v>0.4</v>
      </c>
      <c r="W56" s="158">
        <v>0.6</v>
      </c>
      <c r="X56" s="158">
        <v>0.8</v>
      </c>
      <c r="Y56" s="158">
        <v>1</v>
      </c>
      <c r="Z56" s="217">
        <v>1</v>
      </c>
      <c r="AA56" s="251">
        <f>8/32</f>
        <v>0.25</v>
      </c>
      <c r="AB56" s="21"/>
      <c r="AC56" s="21"/>
      <c r="AD56" s="21"/>
      <c r="AE56" s="21"/>
      <c r="AF56" s="21"/>
      <c r="AG56" s="23" t="s">
        <v>410</v>
      </c>
      <c r="AH56" s="23"/>
      <c r="AI56" s="270"/>
      <c r="AJ56" s="270"/>
      <c r="AK56" s="270"/>
      <c r="AL56" s="23"/>
      <c r="AM56" s="22">
        <v>221000000</v>
      </c>
      <c r="AN56" s="22"/>
      <c r="AO56" s="22"/>
      <c r="AP56" s="159">
        <f t="shared" si="1"/>
        <v>0</v>
      </c>
      <c r="AQ56" s="242">
        <f t="shared" si="2"/>
        <v>0</v>
      </c>
      <c r="AR56" s="229"/>
      <c r="AS56" s="75"/>
      <c r="AT56" s="75"/>
      <c r="AU56" s="75"/>
      <c r="AV56" s="75"/>
      <c r="AW56" s="285"/>
      <c r="AX56" s="76"/>
    </row>
    <row r="57" spans="1:50" ht="393.75" hidden="1" x14ac:dyDescent="0.25">
      <c r="A57" s="59" t="s">
        <v>411</v>
      </c>
      <c r="B57" s="60" t="s">
        <v>412</v>
      </c>
      <c r="C57" s="60" t="s">
        <v>413</v>
      </c>
      <c r="D57" s="60" t="s">
        <v>414</v>
      </c>
      <c r="E57" s="60" t="s">
        <v>414</v>
      </c>
      <c r="F57" s="60" t="s">
        <v>415</v>
      </c>
      <c r="G57" s="60" t="s">
        <v>415</v>
      </c>
      <c r="H57" s="60" t="s">
        <v>416</v>
      </c>
      <c r="I57" s="60" t="s">
        <v>417</v>
      </c>
      <c r="J57" s="60" t="s">
        <v>418</v>
      </c>
      <c r="K57" s="160">
        <v>0.25</v>
      </c>
      <c r="L57" s="161">
        <v>1</v>
      </c>
      <c r="M57" s="98" t="s">
        <v>419</v>
      </c>
      <c r="N57" s="60" t="s">
        <v>420</v>
      </c>
      <c r="O57" s="60" t="s">
        <v>421</v>
      </c>
      <c r="P57" s="60" t="s">
        <v>68</v>
      </c>
      <c r="Q57" s="60" t="s">
        <v>69</v>
      </c>
      <c r="R57" s="60">
        <v>0</v>
      </c>
      <c r="S57" s="60" t="s">
        <v>119</v>
      </c>
      <c r="T57" s="64">
        <v>44927</v>
      </c>
      <c r="U57" s="64">
        <v>46387</v>
      </c>
      <c r="V57" s="162">
        <v>0.25</v>
      </c>
      <c r="W57" s="162">
        <v>0.25</v>
      </c>
      <c r="X57" s="162">
        <v>0.25</v>
      </c>
      <c r="Y57" s="162">
        <v>0.25</v>
      </c>
      <c r="Z57" s="218">
        <v>1</v>
      </c>
      <c r="AA57" s="271">
        <f>16/16</f>
        <v>1</v>
      </c>
      <c r="AB57" s="39"/>
      <c r="AC57" s="39"/>
      <c r="AD57" s="39"/>
      <c r="AE57" s="39"/>
      <c r="AF57" s="39"/>
      <c r="AG57" s="32" t="s">
        <v>422</v>
      </c>
      <c r="AH57" s="32"/>
      <c r="AI57" s="250"/>
      <c r="AJ57" s="250"/>
      <c r="AK57" s="250"/>
      <c r="AL57" s="264"/>
      <c r="AM57" s="20">
        <v>10854500000</v>
      </c>
      <c r="AN57" s="20"/>
      <c r="AO57" s="20"/>
      <c r="AP57" s="65">
        <f t="shared" si="1"/>
        <v>0</v>
      </c>
      <c r="AQ57" s="236">
        <f t="shared" si="2"/>
        <v>0</v>
      </c>
      <c r="AR57" s="228"/>
      <c r="AS57" s="66"/>
      <c r="AT57" s="66"/>
      <c r="AU57" s="66"/>
      <c r="AV57" s="66"/>
      <c r="AW57" s="284"/>
      <c r="AX57" s="67"/>
    </row>
    <row r="58" spans="1:50" ht="281.25" hidden="1" x14ac:dyDescent="0.25">
      <c r="A58" s="82" t="s">
        <v>411</v>
      </c>
      <c r="B58" s="83" t="s">
        <v>423</v>
      </c>
      <c r="C58" s="83" t="s">
        <v>413</v>
      </c>
      <c r="D58" s="83" t="s">
        <v>414</v>
      </c>
      <c r="E58" s="83" t="s">
        <v>414</v>
      </c>
      <c r="F58" s="83" t="s">
        <v>415</v>
      </c>
      <c r="G58" s="83" t="s">
        <v>415</v>
      </c>
      <c r="H58" s="83" t="s">
        <v>416</v>
      </c>
      <c r="I58" s="83" t="s">
        <v>417</v>
      </c>
      <c r="J58" s="83" t="s">
        <v>418</v>
      </c>
      <c r="K58" s="163">
        <v>0.25</v>
      </c>
      <c r="L58" s="164">
        <v>2</v>
      </c>
      <c r="M58" s="101" t="s">
        <v>424</v>
      </c>
      <c r="N58" s="83" t="s">
        <v>425</v>
      </c>
      <c r="O58" s="165" t="s">
        <v>426</v>
      </c>
      <c r="P58" s="83" t="s">
        <v>147</v>
      </c>
      <c r="Q58" s="83" t="s">
        <v>91</v>
      </c>
      <c r="R58" s="83">
        <v>0</v>
      </c>
      <c r="S58" s="83" t="s">
        <v>70</v>
      </c>
      <c r="T58" s="88">
        <v>44927</v>
      </c>
      <c r="U58" s="88">
        <v>46387</v>
      </c>
      <c r="V58" s="149">
        <v>0.25</v>
      </c>
      <c r="W58" s="149">
        <v>0.25</v>
      </c>
      <c r="X58" s="149">
        <v>0.25</v>
      </c>
      <c r="Y58" s="149">
        <v>0.25</v>
      </c>
      <c r="Z58" s="219">
        <v>1</v>
      </c>
      <c r="AA58" s="272">
        <v>0</v>
      </c>
      <c r="AB58" s="9"/>
      <c r="AC58" s="9"/>
      <c r="AD58" s="9"/>
      <c r="AE58" s="9"/>
      <c r="AF58" s="9"/>
      <c r="AG58" s="12" t="s">
        <v>427</v>
      </c>
      <c r="AH58" s="12"/>
      <c r="AI58" s="255"/>
      <c r="AJ58" s="255"/>
      <c r="AK58" s="255"/>
      <c r="AL58" s="273"/>
      <c r="AM58" s="7">
        <v>3500000000</v>
      </c>
      <c r="AN58" s="7"/>
      <c r="AO58" s="7"/>
      <c r="AP58" s="90">
        <f t="shared" si="1"/>
        <v>0</v>
      </c>
      <c r="AQ58" s="238">
        <f t="shared" si="2"/>
        <v>0</v>
      </c>
      <c r="AR58" s="230"/>
      <c r="AS58" s="91"/>
      <c r="AT58" s="91"/>
      <c r="AU58" s="91"/>
      <c r="AV58" s="91"/>
      <c r="AW58" s="286"/>
      <c r="AX58" s="92"/>
    </row>
    <row r="59" spans="1:50" ht="281.25" hidden="1" x14ac:dyDescent="0.25">
      <c r="A59" s="82" t="s">
        <v>411</v>
      </c>
      <c r="B59" s="83" t="s">
        <v>423</v>
      </c>
      <c r="C59" s="83" t="s">
        <v>413</v>
      </c>
      <c r="D59" s="83" t="s">
        <v>414</v>
      </c>
      <c r="E59" s="83" t="s">
        <v>414</v>
      </c>
      <c r="F59" s="83" t="s">
        <v>415</v>
      </c>
      <c r="G59" s="83" t="s">
        <v>415</v>
      </c>
      <c r="H59" s="83" t="s">
        <v>416</v>
      </c>
      <c r="I59" s="83" t="s">
        <v>417</v>
      </c>
      <c r="J59" s="83" t="s">
        <v>418</v>
      </c>
      <c r="K59" s="163">
        <v>0.25</v>
      </c>
      <c r="L59" s="164">
        <v>3</v>
      </c>
      <c r="M59" s="101" t="s">
        <v>428</v>
      </c>
      <c r="N59" s="83" t="s">
        <v>429</v>
      </c>
      <c r="O59" s="165" t="s">
        <v>430</v>
      </c>
      <c r="P59" s="83" t="s">
        <v>147</v>
      </c>
      <c r="Q59" s="83" t="s">
        <v>91</v>
      </c>
      <c r="R59" s="83">
        <v>0</v>
      </c>
      <c r="S59" s="83" t="s">
        <v>70</v>
      </c>
      <c r="T59" s="88">
        <v>44927</v>
      </c>
      <c r="U59" s="88">
        <v>46387</v>
      </c>
      <c r="V59" s="149">
        <v>0.25</v>
      </c>
      <c r="W59" s="149">
        <v>0.25</v>
      </c>
      <c r="X59" s="149">
        <v>0.25</v>
      </c>
      <c r="Y59" s="149">
        <v>0.25</v>
      </c>
      <c r="Z59" s="219">
        <v>1</v>
      </c>
      <c r="AA59" s="256">
        <v>0</v>
      </c>
      <c r="AB59" s="6"/>
      <c r="AC59" s="6"/>
      <c r="AD59" s="6"/>
      <c r="AE59" s="6"/>
      <c r="AF59" s="6"/>
      <c r="AG59" s="12" t="s">
        <v>431</v>
      </c>
      <c r="AH59" s="12"/>
      <c r="AI59" s="255"/>
      <c r="AJ59" s="255"/>
      <c r="AK59" s="255"/>
      <c r="AL59" s="273"/>
      <c r="AM59" s="7">
        <v>31778885000</v>
      </c>
      <c r="AN59" s="7"/>
      <c r="AO59" s="7"/>
      <c r="AP59" s="90">
        <f t="shared" si="1"/>
        <v>0</v>
      </c>
      <c r="AQ59" s="238">
        <f t="shared" si="2"/>
        <v>0</v>
      </c>
      <c r="AR59" s="230"/>
      <c r="AS59" s="91"/>
      <c r="AT59" s="91"/>
      <c r="AU59" s="91"/>
      <c r="AV59" s="91"/>
      <c r="AW59" s="286"/>
      <c r="AX59" s="92"/>
    </row>
    <row r="60" spans="1:50" ht="282" hidden="1" thickBot="1" x14ac:dyDescent="0.3">
      <c r="A60" s="68" t="s">
        <v>411</v>
      </c>
      <c r="B60" s="69" t="s">
        <v>423</v>
      </c>
      <c r="C60" s="69" t="s">
        <v>413</v>
      </c>
      <c r="D60" s="69" t="s">
        <v>414</v>
      </c>
      <c r="E60" s="69" t="s">
        <v>414</v>
      </c>
      <c r="F60" s="69" t="s">
        <v>415</v>
      </c>
      <c r="G60" s="69" t="s">
        <v>415</v>
      </c>
      <c r="H60" s="69" t="s">
        <v>416</v>
      </c>
      <c r="I60" s="69" t="s">
        <v>234</v>
      </c>
      <c r="J60" s="69" t="s">
        <v>432</v>
      </c>
      <c r="K60" s="166">
        <v>0.25</v>
      </c>
      <c r="L60" s="167">
        <v>4</v>
      </c>
      <c r="M60" s="71" t="s">
        <v>433</v>
      </c>
      <c r="N60" s="69" t="s">
        <v>434</v>
      </c>
      <c r="O60" s="168" t="s">
        <v>435</v>
      </c>
      <c r="P60" s="69" t="s">
        <v>101</v>
      </c>
      <c r="Q60" s="69" t="s">
        <v>69</v>
      </c>
      <c r="R60" s="69">
        <v>0</v>
      </c>
      <c r="S60" s="69" t="s">
        <v>102</v>
      </c>
      <c r="T60" s="73">
        <v>44927</v>
      </c>
      <c r="U60" s="73">
        <v>46387</v>
      </c>
      <c r="V60" s="156">
        <v>0.25</v>
      </c>
      <c r="W60" s="156">
        <v>0.25</v>
      </c>
      <c r="X60" s="156">
        <v>0.25</v>
      </c>
      <c r="Y60" s="156">
        <v>0.25</v>
      </c>
      <c r="Z60" s="220">
        <v>1</v>
      </c>
      <c r="AA60" s="251">
        <f>1/4</f>
        <v>0.25</v>
      </c>
      <c r="AB60" s="21"/>
      <c r="AC60" s="21"/>
      <c r="AD60" s="21"/>
      <c r="AE60" s="21"/>
      <c r="AF60" s="21"/>
      <c r="AG60" s="35" t="s">
        <v>436</v>
      </c>
      <c r="AH60" s="35"/>
      <c r="AI60" s="253"/>
      <c r="AJ60" s="253"/>
      <c r="AK60" s="253"/>
      <c r="AL60" s="266"/>
      <c r="AM60" s="22">
        <v>280000000</v>
      </c>
      <c r="AN60" s="22"/>
      <c r="AO60" s="22"/>
      <c r="AP60" s="74">
        <f t="shared" si="1"/>
        <v>0</v>
      </c>
      <c r="AQ60" s="237">
        <f t="shared" si="2"/>
        <v>0</v>
      </c>
      <c r="AR60" s="229"/>
      <c r="AS60" s="75"/>
      <c r="AT60" s="75"/>
      <c r="AU60" s="75"/>
      <c r="AV60" s="75"/>
      <c r="AW60" s="285"/>
      <c r="AX60" s="76"/>
    </row>
    <row r="61" spans="1:50" ht="337.5" hidden="1" x14ac:dyDescent="0.25">
      <c r="A61" s="59" t="s">
        <v>437</v>
      </c>
      <c r="B61" s="61" t="s">
        <v>438</v>
      </c>
      <c r="C61" s="60" t="s">
        <v>439</v>
      </c>
      <c r="D61" s="60" t="s">
        <v>440</v>
      </c>
      <c r="E61" s="60" t="s">
        <v>441</v>
      </c>
      <c r="F61" s="60" t="s">
        <v>63</v>
      </c>
      <c r="G61" s="60"/>
      <c r="H61" s="60" t="s">
        <v>442</v>
      </c>
      <c r="I61" s="60" t="s">
        <v>189</v>
      </c>
      <c r="J61" s="60" t="s">
        <v>189</v>
      </c>
      <c r="K61" s="61">
        <v>0.2</v>
      </c>
      <c r="L61" s="81">
        <v>1</v>
      </c>
      <c r="M61" s="98" t="s">
        <v>443</v>
      </c>
      <c r="N61" s="60" t="s">
        <v>444</v>
      </c>
      <c r="O61" s="60" t="s">
        <v>445</v>
      </c>
      <c r="P61" s="60" t="s">
        <v>90</v>
      </c>
      <c r="Q61" s="60" t="s">
        <v>148</v>
      </c>
      <c r="R61" s="147">
        <v>0</v>
      </c>
      <c r="S61" s="60" t="s">
        <v>70</v>
      </c>
      <c r="T61" s="64">
        <v>44927</v>
      </c>
      <c r="U61" s="64">
        <v>45291</v>
      </c>
      <c r="V61" s="147">
        <v>0.25</v>
      </c>
      <c r="W61" s="147">
        <v>0.25</v>
      </c>
      <c r="X61" s="147">
        <v>0.25</v>
      </c>
      <c r="Y61" s="147">
        <v>0.25</v>
      </c>
      <c r="Z61" s="214">
        <v>1</v>
      </c>
      <c r="AA61" s="262">
        <v>1</v>
      </c>
      <c r="AB61" s="30"/>
      <c r="AC61" s="30"/>
      <c r="AD61" s="30"/>
      <c r="AE61" s="30"/>
      <c r="AF61" s="30"/>
      <c r="AG61" s="32" t="s">
        <v>446</v>
      </c>
      <c r="AH61" s="32"/>
      <c r="AI61" s="250"/>
      <c r="AJ61" s="250"/>
      <c r="AK61" s="250"/>
      <c r="AL61" s="264"/>
      <c r="AM61" s="20">
        <v>8941012560</v>
      </c>
      <c r="AN61" s="20"/>
      <c r="AO61" s="20"/>
      <c r="AP61" s="147">
        <f t="shared" si="1"/>
        <v>0</v>
      </c>
      <c r="AQ61" s="243">
        <f t="shared" si="2"/>
        <v>0</v>
      </c>
      <c r="AR61" s="228"/>
      <c r="AS61" s="66"/>
      <c r="AT61" s="66"/>
      <c r="AU61" s="66"/>
      <c r="AV61" s="66"/>
      <c r="AW61" s="284"/>
      <c r="AX61" s="67"/>
    </row>
    <row r="62" spans="1:50" ht="409.5" hidden="1" x14ac:dyDescent="0.25">
      <c r="A62" s="82" t="s">
        <v>437</v>
      </c>
      <c r="B62" s="99" t="s">
        <v>438</v>
      </c>
      <c r="C62" s="83" t="s">
        <v>447</v>
      </c>
      <c r="D62" s="83" t="s">
        <v>448</v>
      </c>
      <c r="E62" s="83" t="s">
        <v>449</v>
      </c>
      <c r="F62" s="83" t="s">
        <v>63</v>
      </c>
      <c r="G62" s="83"/>
      <c r="H62" s="83" t="s">
        <v>450</v>
      </c>
      <c r="I62" s="83" t="s">
        <v>189</v>
      </c>
      <c r="J62" s="83" t="s">
        <v>189</v>
      </c>
      <c r="K62" s="99">
        <v>0.2</v>
      </c>
      <c r="L62" s="89">
        <v>2</v>
      </c>
      <c r="M62" s="101" t="s">
        <v>451</v>
      </c>
      <c r="N62" s="83" t="s">
        <v>452</v>
      </c>
      <c r="O62" s="83" t="s">
        <v>453</v>
      </c>
      <c r="P62" s="83" t="s">
        <v>90</v>
      </c>
      <c r="Q62" s="83" t="s">
        <v>148</v>
      </c>
      <c r="R62" s="99">
        <v>1</v>
      </c>
      <c r="S62" s="83" t="s">
        <v>70</v>
      </c>
      <c r="T62" s="88">
        <v>44927</v>
      </c>
      <c r="U62" s="88">
        <v>45291</v>
      </c>
      <c r="V62" s="99">
        <v>0.25</v>
      </c>
      <c r="W62" s="99">
        <v>0.25</v>
      </c>
      <c r="X62" s="99">
        <v>0.25</v>
      </c>
      <c r="Y62" s="99">
        <v>0.25</v>
      </c>
      <c r="Z62" s="215">
        <v>1</v>
      </c>
      <c r="AA62" s="256">
        <v>0.15789473684210525</v>
      </c>
      <c r="AB62" s="6"/>
      <c r="AC62" s="6"/>
      <c r="AD62" s="6"/>
      <c r="AE62" s="6"/>
      <c r="AF62" s="6"/>
      <c r="AG62" s="12" t="s">
        <v>454</v>
      </c>
      <c r="AH62" s="12"/>
      <c r="AI62" s="255"/>
      <c r="AJ62" s="255"/>
      <c r="AK62" s="255"/>
      <c r="AL62" s="273"/>
      <c r="AM62" s="7">
        <v>7074000000</v>
      </c>
      <c r="AN62" s="7"/>
      <c r="AO62" s="7"/>
      <c r="AP62" s="151">
        <f t="shared" si="1"/>
        <v>0</v>
      </c>
      <c r="AQ62" s="244">
        <f t="shared" si="2"/>
        <v>0</v>
      </c>
      <c r="AR62" s="230"/>
      <c r="AS62" s="91"/>
      <c r="AT62" s="91"/>
      <c r="AU62" s="91"/>
      <c r="AV62" s="91"/>
      <c r="AW62" s="286"/>
      <c r="AX62" s="92"/>
    </row>
    <row r="63" spans="1:50" ht="409.5" hidden="1" x14ac:dyDescent="0.25">
      <c r="A63" s="82" t="s">
        <v>437</v>
      </c>
      <c r="B63" s="99" t="s">
        <v>438</v>
      </c>
      <c r="C63" s="83" t="s">
        <v>455</v>
      </c>
      <c r="D63" s="83" t="s">
        <v>448</v>
      </c>
      <c r="E63" s="83" t="s">
        <v>456</v>
      </c>
      <c r="F63" s="83" t="s">
        <v>63</v>
      </c>
      <c r="G63" s="83"/>
      <c r="H63" s="83" t="s">
        <v>457</v>
      </c>
      <c r="I63" s="83" t="s">
        <v>189</v>
      </c>
      <c r="J63" s="83" t="s">
        <v>189</v>
      </c>
      <c r="K63" s="99">
        <v>0.2</v>
      </c>
      <c r="L63" s="89">
        <v>3</v>
      </c>
      <c r="M63" s="101" t="s">
        <v>458</v>
      </c>
      <c r="N63" s="104" t="s">
        <v>459</v>
      </c>
      <c r="O63" s="104" t="s">
        <v>460</v>
      </c>
      <c r="P63" s="83" t="s">
        <v>90</v>
      </c>
      <c r="Q63" s="83" t="s">
        <v>148</v>
      </c>
      <c r="R63" s="2">
        <v>1</v>
      </c>
      <c r="S63" s="83" t="s">
        <v>70</v>
      </c>
      <c r="T63" s="88">
        <v>44927</v>
      </c>
      <c r="U63" s="88">
        <v>45291</v>
      </c>
      <c r="V63" s="99">
        <v>0.25</v>
      </c>
      <c r="W63" s="99">
        <v>0.25</v>
      </c>
      <c r="X63" s="99">
        <v>0.25</v>
      </c>
      <c r="Y63" s="99">
        <v>0.25</v>
      </c>
      <c r="Z63" s="215">
        <v>1</v>
      </c>
      <c r="AA63" s="256">
        <v>0.54545454545454541</v>
      </c>
      <c r="AB63" s="6"/>
      <c r="AC63" s="6"/>
      <c r="AD63" s="6"/>
      <c r="AE63" s="6"/>
      <c r="AF63" s="6"/>
      <c r="AG63" s="12" t="s">
        <v>461</v>
      </c>
      <c r="AH63" s="12"/>
      <c r="AI63" s="255"/>
      <c r="AJ63" s="255"/>
      <c r="AK63" s="255"/>
      <c r="AL63" s="273"/>
      <c r="AM63" s="7">
        <v>8510881414</v>
      </c>
      <c r="AN63" s="7"/>
      <c r="AO63" s="7"/>
      <c r="AP63" s="151">
        <f t="shared" si="1"/>
        <v>0</v>
      </c>
      <c r="AQ63" s="244">
        <f t="shared" si="2"/>
        <v>0</v>
      </c>
      <c r="AR63" s="230"/>
      <c r="AS63" s="91"/>
      <c r="AT63" s="91"/>
      <c r="AU63" s="91"/>
      <c r="AV63" s="91"/>
      <c r="AW63" s="286"/>
      <c r="AX63" s="92"/>
    </row>
    <row r="64" spans="1:50" ht="409.5" hidden="1" x14ac:dyDescent="0.25">
      <c r="A64" s="82" t="s">
        <v>437</v>
      </c>
      <c r="B64" s="99" t="s">
        <v>438</v>
      </c>
      <c r="C64" s="83" t="s">
        <v>447</v>
      </c>
      <c r="D64" s="83" t="s">
        <v>448</v>
      </c>
      <c r="E64" s="83" t="s">
        <v>449</v>
      </c>
      <c r="F64" s="83" t="s">
        <v>63</v>
      </c>
      <c r="G64" s="83"/>
      <c r="H64" s="83" t="s">
        <v>462</v>
      </c>
      <c r="I64" s="83" t="s">
        <v>189</v>
      </c>
      <c r="J64" s="83" t="s">
        <v>189</v>
      </c>
      <c r="K64" s="99">
        <v>0.2</v>
      </c>
      <c r="L64" s="89">
        <v>4</v>
      </c>
      <c r="M64" s="101" t="s">
        <v>463</v>
      </c>
      <c r="N64" s="104" t="s">
        <v>464</v>
      </c>
      <c r="O64" s="104" t="s">
        <v>465</v>
      </c>
      <c r="P64" s="83" t="s">
        <v>90</v>
      </c>
      <c r="Q64" s="83" t="s">
        <v>148</v>
      </c>
      <c r="R64" s="2">
        <v>1</v>
      </c>
      <c r="S64" s="83" t="s">
        <v>70</v>
      </c>
      <c r="T64" s="88">
        <v>44927</v>
      </c>
      <c r="U64" s="88">
        <v>45291</v>
      </c>
      <c r="V64" s="99">
        <v>0.25</v>
      </c>
      <c r="W64" s="99">
        <v>0.25</v>
      </c>
      <c r="X64" s="99">
        <v>0.25</v>
      </c>
      <c r="Y64" s="99">
        <v>0.25</v>
      </c>
      <c r="Z64" s="215">
        <v>1</v>
      </c>
      <c r="AA64" s="256">
        <v>0.5714285714285714</v>
      </c>
      <c r="AB64" s="6"/>
      <c r="AC64" s="6"/>
      <c r="AD64" s="6"/>
      <c r="AE64" s="6"/>
      <c r="AF64" s="6"/>
      <c r="AG64" s="12" t="s">
        <v>466</v>
      </c>
      <c r="AH64" s="12"/>
      <c r="AI64" s="255"/>
      <c r="AJ64" s="255"/>
      <c r="AK64" s="255"/>
      <c r="AL64" s="273"/>
      <c r="AM64" s="7">
        <v>4184000000</v>
      </c>
      <c r="AN64" s="7"/>
      <c r="AO64" s="7"/>
      <c r="AP64" s="151">
        <f t="shared" si="1"/>
        <v>0</v>
      </c>
      <c r="AQ64" s="244">
        <f t="shared" si="2"/>
        <v>0</v>
      </c>
      <c r="AR64" s="230"/>
      <c r="AS64" s="91"/>
      <c r="AT64" s="91"/>
      <c r="AU64" s="91"/>
      <c r="AV64" s="91"/>
      <c r="AW64" s="286"/>
      <c r="AX64" s="92"/>
    </row>
    <row r="65" spans="1:50" ht="409.6" hidden="1" thickBot="1" x14ac:dyDescent="0.3">
      <c r="A65" s="68" t="s">
        <v>437</v>
      </c>
      <c r="B65" s="70" t="s">
        <v>438</v>
      </c>
      <c r="C65" s="69" t="s">
        <v>96</v>
      </c>
      <c r="D65" s="69" t="s">
        <v>448</v>
      </c>
      <c r="E65" s="69" t="s">
        <v>449</v>
      </c>
      <c r="F65" s="69" t="s">
        <v>63</v>
      </c>
      <c r="G65" s="69"/>
      <c r="H65" s="69" t="s">
        <v>467</v>
      </c>
      <c r="I65" s="69" t="s">
        <v>189</v>
      </c>
      <c r="J65" s="69" t="s">
        <v>189</v>
      </c>
      <c r="K65" s="70">
        <v>0.2</v>
      </c>
      <c r="L65" s="102">
        <v>5</v>
      </c>
      <c r="M65" s="71" t="s">
        <v>468</v>
      </c>
      <c r="N65" s="69" t="s">
        <v>469</v>
      </c>
      <c r="O65" s="71" t="s">
        <v>470</v>
      </c>
      <c r="P65" s="69" t="s">
        <v>90</v>
      </c>
      <c r="Q65" s="69" t="s">
        <v>148</v>
      </c>
      <c r="R65" s="3">
        <v>1</v>
      </c>
      <c r="S65" s="169" t="s">
        <v>119</v>
      </c>
      <c r="T65" s="73">
        <v>44927</v>
      </c>
      <c r="U65" s="73">
        <v>45291</v>
      </c>
      <c r="V65" s="70">
        <v>0.25</v>
      </c>
      <c r="W65" s="70">
        <v>0.25</v>
      </c>
      <c r="X65" s="70">
        <v>0.25</v>
      </c>
      <c r="Y65" s="70">
        <v>0.25</v>
      </c>
      <c r="Z65" s="217">
        <v>1</v>
      </c>
      <c r="AA65" s="251">
        <v>0.38461538461538464</v>
      </c>
      <c r="AB65" s="21"/>
      <c r="AC65" s="21"/>
      <c r="AD65" s="21"/>
      <c r="AE65" s="21"/>
      <c r="AF65" s="21"/>
      <c r="AG65" s="35" t="s">
        <v>471</v>
      </c>
      <c r="AH65" s="35"/>
      <c r="AI65" s="253"/>
      <c r="AJ65" s="253"/>
      <c r="AK65" s="253"/>
      <c r="AL65" s="266"/>
      <c r="AM65" s="22">
        <v>3150000000</v>
      </c>
      <c r="AN65" s="22"/>
      <c r="AO65" s="22"/>
      <c r="AP65" s="158">
        <f t="shared" si="1"/>
        <v>0</v>
      </c>
      <c r="AQ65" s="245">
        <f t="shared" si="2"/>
        <v>0</v>
      </c>
      <c r="AR65" s="229"/>
      <c r="AS65" s="75"/>
      <c r="AT65" s="75"/>
      <c r="AU65" s="75"/>
      <c r="AV65" s="75"/>
      <c r="AW65" s="285"/>
      <c r="AX65" s="76"/>
    </row>
    <row r="66" spans="1:50" ht="395.25" hidden="1" x14ac:dyDescent="0.25">
      <c r="A66" s="59" t="s">
        <v>472</v>
      </c>
      <c r="B66" s="60" t="s">
        <v>473</v>
      </c>
      <c r="C66" s="170" t="s">
        <v>474</v>
      </c>
      <c r="D66" s="60" t="s">
        <v>475</v>
      </c>
      <c r="E66" s="60" t="s">
        <v>476</v>
      </c>
      <c r="F66" s="60" t="s">
        <v>477</v>
      </c>
      <c r="G66" s="60" t="s">
        <v>63</v>
      </c>
      <c r="H66" s="60" t="s">
        <v>478</v>
      </c>
      <c r="I66" s="171" t="s">
        <v>189</v>
      </c>
      <c r="J66" s="60" t="s">
        <v>479</v>
      </c>
      <c r="K66" s="61">
        <v>0.2</v>
      </c>
      <c r="L66" s="81">
        <v>1</v>
      </c>
      <c r="M66" s="98" t="s">
        <v>480</v>
      </c>
      <c r="N66" s="60" t="s">
        <v>481</v>
      </c>
      <c r="O66" s="60" t="s">
        <v>482</v>
      </c>
      <c r="P66" s="60" t="s">
        <v>81</v>
      </c>
      <c r="Q66" s="60" t="s">
        <v>69</v>
      </c>
      <c r="R66" s="60" t="s">
        <v>63</v>
      </c>
      <c r="S66" s="60" t="s">
        <v>70</v>
      </c>
      <c r="T66" s="64">
        <v>44927</v>
      </c>
      <c r="U66" s="64">
        <v>46387</v>
      </c>
      <c r="V66" s="147">
        <v>0.2</v>
      </c>
      <c r="W66" s="147">
        <v>0.2</v>
      </c>
      <c r="X66" s="147">
        <v>0.3</v>
      </c>
      <c r="Y66" s="147">
        <v>0.3</v>
      </c>
      <c r="Z66" s="214">
        <f>SUM(V66:Y66)</f>
        <v>1</v>
      </c>
      <c r="AA66" s="274" t="s">
        <v>120</v>
      </c>
      <c r="AB66" s="275"/>
      <c r="AC66" s="275"/>
      <c r="AD66" s="275"/>
      <c r="AE66" s="275"/>
      <c r="AF66" s="275"/>
      <c r="AG66" s="14" t="s">
        <v>483</v>
      </c>
      <c r="AH66" s="14"/>
      <c r="AI66" s="250"/>
      <c r="AJ66" s="250"/>
      <c r="AK66" s="250"/>
      <c r="AL66" s="264"/>
      <c r="AM66" s="20">
        <v>343498924</v>
      </c>
      <c r="AN66" s="20"/>
      <c r="AO66" s="20"/>
      <c r="AP66" s="40">
        <f>(AN66/AM66)</f>
        <v>0</v>
      </c>
      <c r="AQ66" s="121">
        <f>AO66/AM66</f>
        <v>0</v>
      </c>
      <c r="AR66" s="228"/>
      <c r="AS66" s="66"/>
      <c r="AT66" s="66"/>
      <c r="AU66" s="66"/>
      <c r="AV66" s="66"/>
      <c r="AW66" s="284"/>
      <c r="AX66" s="67"/>
    </row>
    <row r="67" spans="1:50" ht="395.25" hidden="1" x14ac:dyDescent="0.25">
      <c r="A67" s="82" t="s">
        <v>472</v>
      </c>
      <c r="B67" s="83" t="s">
        <v>473</v>
      </c>
      <c r="C67" s="172" t="s">
        <v>474</v>
      </c>
      <c r="D67" s="83" t="s">
        <v>475</v>
      </c>
      <c r="E67" s="83" t="s">
        <v>476</v>
      </c>
      <c r="F67" s="83" t="s">
        <v>477</v>
      </c>
      <c r="G67" s="83" t="s">
        <v>63</v>
      </c>
      <c r="H67" s="83" t="s">
        <v>478</v>
      </c>
      <c r="I67" s="173" t="s">
        <v>189</v>
      </c>
      <c r="J67" s="83" t="s">
        <v>484</v>
      </c>
      <c r="K67" s="99">
        <v>0.4</v>
      </c>
      <c r="L67" s="89">
        <v>2</v>
      </c>
      <c r="M67" s="101" t="s">
        <v>485</v>
      </c>
      <c r="N67" s="83" t="s">
        <v>486</v>
      </c>
      <c r="O67" s="83" t="s">
        <v>487</v>
      </c>
      <c r="P67" s="83" t="s">
        <v>81</v>
      </c>
      <c r="Q67" s="103" t="s">
        <v>69</v>
      </c>
      <c r="R67" s="83" t="s">
        <v>63</v>
      </c>
      <c r="S67" s="83" t="s">
        <v>70</v>
      </c>
      <c r="T67" s="88">
        <v>44927</v>
      </c>
      <c r="U67" s="88">
        <v>46387</v>
      </c>
      <c r="V67" s="99">
        <v>0.25</v>
      </c>
      <c r="W67" s="151">
        <v>0.25</v>
      </c>
      <c r="X67" s="151">
        <v>0.25</v>
      </c>
      <c r="Y67" s="151">
        <v>0.25</v>
      </c>
      <c r="Z67" s="215">
        <f t="shared" ref="Z67:Z68" si="4">SUM(V67:Y67)</f>
        <v>1</v>
      </c>
      <c r="AA67" s="276">
        <v>2.5000000000000001E-2</v>
      </c>
      <c r="AB67" s="10"/>
      <c r="AC67" s="10"/>
      <c r="AD67" s="10"/>
      <c r="AE67" s="10"/>
      <c r="AF67" s="10"/>
      <c r="AG67" s="13" t="s">
        <v>488</v>
      </c>
      <c r="AH67" s="13"/>
      <c r="AI67" s="255"/>
      <c r="AJ67" s="255"/>
      <c r="AK67" s="255"/>
      <c r="AL67" s="273"/>
      <c r="AM67" s="7">
        <v>236040000</v>
      </c>
      <c r="AN67" s="7"/>
      <c r="AO67" s="7"/>
      <c r="AP67" s="18">
        <f>(AN67/AM67)</f>
        <v>0</v>
      </c>
      <c r="AQ67" s="246">
        <f>AO67/AM67</f>
        <v>0</v>
      </c>
      <c r="AR67" s="230"/>
      <c r="AS67" s="91"/>
      <c r="AT67" s="91"/>
      <c r="AU67" s="91"/>
      <c r="AV67" s="91"/>
      <c r="AW67" s="286"/>
      <c r="AX67" s="92"/>
    </row>
    <row r="68" spans="1:50" ht="396" hidden="1" thickBot="1" x14ac:dyDescent="0.3">
      <c r="A68" s="68" t="s">
        <v>472</v>
      </c>
      <c r="B68" s="69" t="s">
        <v>473</v>
      </c>
      <c r="C68" s="174" t="s">
        <v>474</v>
      </c>
      <c r="D68" s="69" t="s">
        <v>475</v>
      </c>
      <c r="E68" s="69" t="s">
        <v>476</v>
      </c>
      <c r="F68" s="69" t="s">
        <v>477</v>
      </c>
      <c r="G68" s="69" t="s">
        <v>63</v>
      </c>
      <c r="H68" s="69" t="s">
        <v>478</v>
      </c>
      <c r="I68" s="175" t="s">
        <v>189</v>
      </c>
      <c r="J68" s="69" t="s">
        <v>489</v>
      </c>
      <c r="K68" s="70">
        <v>0.4</v>
      </c>
      <c r="L68" s="102">
        <v>3</v>
      </c>
      <c r="M68" s="71" t="s">
        <v>490</v>
      </c>
      <c r="N68" s="69" t="s">
        <v>491</v>
      </c>
      <c r="O68" s="69" t="s">
        <v>492</v>
      </c>
      <c r="P68" s="69" t="s">
        <v>81</v>
      </c>
      <c r="Q68" s="69" t="s">
        <v>69</v>
      </c>
      <c r="R68" s="69" t="s">
        <v>63</v>
      </c>
      <c r="S68" s="69" t="s">
        <v>70</v>
      </c>
      <c r="T68" s="73">
        <v>44927</v>
      </c>
      <c r="U68" s="73">
        <v>46387</v>
      </c>
      <c r="V68" s="70">
        <v>0.3</v>
      </c>
      <c r="W68" s="70">
        <v>0.3</v>
      </c>
      <c r="X68" s="70">
        <v>0.2</v>
      </c>
      <c r="Y68" s="70">
        <v>0.2</v>
      </c>
      <c r="Z68" s="217">
        <f t="shared" si="4"/>
        <v>1</v>
      </c>
      <c r="AA68" s="277"/>
      <c r="AB68" s="278"/>
      <c r="AC68" s="278"/>
      <c r="AD68" s="278"/>
      <c r="AE68" s="278"/>
      <c r="AF68" s="278"/>
      <c r="AG68" s="23" t="s">
        <v>493</v>
      </c>
      <c r="AH68" s="23"/>
      <c r="AI68" s="253"/>
      <c r="AJ68" s="253"/>
      <c r="AK68" s="253"/>
      <c r="AL68" s="266"/>
      <c r="AM68" s="22">
        <v>436110000</v>
      </c>
      <c r="AN68" s="22"/>
      <c r="AO68" s="22"/>
      <c r="AP68" s="41">
        <f>(AN68/AM68)</f>
        <v>0</v>
      </c>
      <c r="AQ68" s="247">
        <f>AO68/AM68</f>
        <v>0</v>
      </c>
      <c r="AR68" s="229"/>
      <c r="AS68" s="75"/>
      <c r="AT68" s="75"/>
      <c r="AU68" s="75"/>
      <c r="AV68" s="75"/>
      <c r="AW68" s="285"/>
      <c r="AX68" s="76"/>
    </row>
    <row r="69" spans="1:50" ht="146.25" hidden="1" x14ac:dyDescent="0.25">
      <c r="A69" s="59" t="s">
        <v>494</v>
      </c>
      <c r="B69" s="61" t="s">
        <v>495</v>
      </c>
      <c r="C69" s="61" t="s">
        <v>496</v>
      </c>
      <c r="D69" s="61" t="s">
        <v>497</v>
      </c>
      <c r="E69" s="61" t="s">
        <v>498</v>
      </c>
      <c r="F69" s="60" t="s">
        <v>499</v>
      </c>
      <c r="G69" s="60" t="s">
        <v>499</v>
      </c>
      <c r="H69" s="60" t="s">
        <v>499</v>
      </c>
      <c r="I69" s="60"/>
      <c r="J69" s="60"/>
      <c r="K69" s="61"/>
      <c r="L69" s="60" t="s">
        <v>247</v>
      </c>
      <c r="M69" s="98" t="s">
        <v>500</v>
      </c>
      <c r="N69" s="125" t="s">
        <v>501</v>
      </c>
      <c r="O69" s="125" t="s">
        <v>502</v>
      </c>
      <c r="P69" s="125" t="s">
        <v>90</v>
      </c>
      <c r="Q69" s="125" t="s">
        <v>148</v>
      </c>
      <c r="R69" s="176">
        <v>1</v>
      </c>
      <c r="S69" s="125" t="s">
        <v>503</v>
      </c>
      <c r="T69" s="64">
        <v>44927</v>
      </c>
      <c r="U69" s="64">
        <v>45291</v>
      </c>
      <c r="V69" s="79">
        <v>64</v>
      </c>
      <c r="W69" s="79">
        <v>64</v>
      </c>
      <c r="X69" s="79">
        <v>64</v>
      </c>
      <c r="Y69" s="79">
        <v>64</v>
      </c>
      <c r="Z69" s="200">
        <f>V69+W69+X69+Y69</f>
        <v>256</v>
      </c>
      <c r="AA69" s="248">
        <v>16</v>
      </c>
      <c r="AB69" s="19"/>
      <c r="AC69" s="19"/>
      <c r="AD69" s="19"/>
      <c r="AE69" s="19"/>
      <c r="AF69" s="19"/>
      <c r="AG69" s="14" t="s">
        <v>504</v>
      </c>
      <c r="AH69" s="14"/>
      <c r="AI69" s="250"/>
      <c r="AJ69" s="250"/>
      <c r="AK69" s="250"/>
      <c r="AL69" s="264"/>
      <c r="AM69" s="20">
        <v>834940911</v>
      </c>
      <c r="AN69" s="20"/>
      <c r="AO69" s="20"/>
      <c r="AP69" s="65">
        <f t="shared" ref="AP69:AP85" si="5">AN69/AM69</f>
        <v>0</v>
      </c>
      <c r="AQ69" s="236">
        <f t="shared" ref="AQ69:AQ85" si="6">AO69/AM69</f>
        <v>0</v>
      </c>
      <c r="AR69" s="228"/>
      <c r="AS69" s="66"/>
      <c r="AT69" s="66"/>
      <c r="AU69" s="66"/>
      <c r="AV69" s="66"/>
      <c r="AW69" s="284"/>
      <c r="AX69" s="67"/>
    </row>
    <row r="70" spans="1:50" ht="146.25" hidden="1" x14ac:dyDescent="0.25">
      <c r="A70" s="82" t="s">
        <v>494</v>
      </c>
      <c r="B70" s="99" t="s">
        <v>495</v>
      </c>
      <c r="C70" s="99" t="s">
        <v>496</v>
      </c>
      <c r="D70" s="99" t="s">
        <v>497</v>
      </c>
      <c r="E70" s="99" t="s">
        <v>498</v>
      </c>
      <c r="F70" s="83" t="s">
        <v>499</v>
      </c>
      <c r="G70" s="83" t="s">
        <v>499</v>
      </c>
      <c r="H70" s="83" t="s">
        <v>499</v>
      </c>
      <c r="I70" s="83"/>
      <c r="J70" s="83"/>
      <c r="K70" s="99"/>
      <c r="L70" s="83" t="s">
        <v>251</v>
      </c>
      <c r="M70" s="100" t="s">
        <v>505</v>
      </c>
      <c r="N70" s="104" t="s">
        <v>506</v>
      </c>
      <c r="O70" s="104" t="s">
        <v>507</v>
      </c>
      <c r="P70" s="104" t="s">
        <v>90</v>
      </c>
      <c r="Q70" s="104" t="s">
        <v>69</v>
      </c>
      <c r="R70" s="133">
        <v>1</v>
      </c>
      <c r="S70" s="104" t="s">
        <v>503</v>
      </c>
      <c r="T70" s="88">
        <v>44927</v>
      </c>
      <c r="U70" s="88">
        <v>45291</v>
      </c>
      <c r="V70" s="86">
        <v>97</v>
      </c>
      <c r="W70" s="86">
        <v>97</v>
      </c>
      <c r="X70" s="86">
        <v>97</v>
      </c>
      <c r="Y70" s="86">
        <v>97</v>
      </c>
      <c r="Z70" s="201">
        <f>V70+W70+X70+Y70</f>
        <v>388</v>
      </c>
      <c r="AA70" s="254">
        <v>25</v>
      </c>
      <c r="AB70" s="5"/>
      <c r="AC70" s="5"/>
      <c r="AD70" s="5"/>
      <c r="AE70" s="5"/>
      <c r="AF70" s="5"/>
      <c r="AG70" s="13" t="s">
        <v>508</v>
      </c>
      <c r="AH70" s="13"/>
      <c r="AI70" s="279"/>
      <c r="AJ70" s="279"/>
      <c r="AK70" s="279"/>
      <c r="AL70" s="273"/>
      <c r="AM70" s="7">
        <v>0</v>
      </c>
      <c r="AN70" s="7"/>
      <c r="AO70" s="7"/>
      <c r="AP70" s="90" t="e">
        <f t="shared" si="5"/>
        <v>#DIV/0!</v>
      </c>
      <c r="AQ70" s="238" t="e">
        <f t="shared" si="6"/>
        <v>#DIV/0!</v>
      </c>
      <c r="AR70" s="233"/>
      <c r="AS70" s="177"/>
      <c r="AT70" s="177"/>
      <c r="AU70" s="177"/>
      <c r="AV70" s="177"/>
      <c r="AW70" s="286"/>
      <c r="AX70" s="178"/>
    </row>
    <row r="71" spans="1:50" ht="146.25" hidden="1" x14ac:dyDescent="0.25">
      <c r="A71" s="82" t="s">
        <v>494</v>
      </c>
      <c r="B71" s="99" t="s">
        <v>495</v>
      </c>
      <c r="C71" s="99" t="s">
        <v>496</v>
      </c>
      <c r="D71" s="99" t="s">
        <v>497</v>
      </c>
      <c r="E71" s="99" t="s">
        <v>498</v>
      </c>
      <c r="F71" s="83" t="s">
        <v>499</v>
      </c>
      <c r="G71" s="83" t="s">
        <v>499</v>
      </c>
      <c r="H71" s="83" t="s">
        <v>499</v>
      </c>
      <c r="I71" s="83"/>
      <c r="J71" s="83"/>
      <c r="K71" s="99"/>
      <c r="L71" s="83" t="s">
        <v>255</v>
      </c>
      <c r="M71" s="100" t="s">
        <v>509</v>
      </c>
      <c r="N71" s="104" t="s">
        <v>510</v>
      </c>
      <c r="O71" s="104" t="s">
        <v>511</v>
      </c>
      <c r="P71" s="179" t="s">
        <v>81</v>
      </c>
      <c r="Q71" s="104" t="s">
        <v>148</v>
      </c>
      <c r="R71" s="180">
        <v>2</v>
      </c>
      <c r="S71" s="104" t="s">
        <v>503</v>
      </c>
      <c r="T71" s="88">
        <v>44927</v>
      </c>
      <c r="U71" s="88">
        <v>45291</v>
      </c>
      <c r="V71" s="89">
        <v>2</v>
      </c>
      <c r="W71" s="89">
        <v>1</v>
      </c>
      <c r="X71" s="89">
        <v>1</v>
      </c>
      <c r="Y71" s="89">
        <v>1</v>
      </c>
      <c r="Z71" s="201">
        <v>5</v>
      </c>
      <c r="AA71" s="254">
        <v>0</v>
      </c>
      <c r="AB71" s="5"/>
      <c r="AC71" s="5"/>
      <c r="AD71" s="5"/>
      <c r="AE71" s="5"/>
      <c r="AF71" s="5"/>
      <c r="AG71" s="13" t="s">
        <v>512</v>
      </c>
      <c r="AH71" s="13"/>
      <c r="AI71" s="279"/>
      <c r="AJ71" s="279"/>
      <c r="AK71" s="279"/>
      <c r="AL71" s="273"/>
      <c r="AM71" s="7">
        <v>820542955</v>
      </c>
      <c r="AN71" s="7"/>
      <c r="AO71" s="7"/>
      <c r="AP71" s="90">
        <f t="shared" si="5"/>
        <v>0</v>
      </c>
      <c r="AQ71" s="238">
        <f t="shared" si="6"/>
        <v>0</v>
      </c>
      <c r="AR71" s="233"/>
      <c r="AS71" s="177"/>
      <c r="AT71" s="177"/>
      <c r="AU71" s="177"/>
      <c r="AV71" s="177"/>
      <c r="AW71" s="286"/>
      <c r="AX71" s="178"/>
    </row>
    <row r="72" spans="1:50" ht="147" hidden="1" thickBot="1" x14ac:dyDescent="0.3">
      <c r="A72" s="68" t="s">
        <v>494</v>
      </c>
      <c r="B72" s="70" t="s">
        <v>495</v>
      </c>
      <c r="C72" s="70" t="s">
        <v>496</v>
      </c>
      <c r="D72" s="70" t="s">
        <v>497</v>
      </c>
      <c r="E72" s="70" t="s">
        <v>498</v>
      </c>
      <c r="F72" s="69" t="s">
        <v>499</v>
      </c>
      <c r="G72" s="69" t="s">
        <v>499</v>
      </c>
      <c r="H72" s="69" t="s">
        <v>499</v>
      </c>
      <c r="I72" s="69"/>
      <c r="J72" s="69"/>
      <c r="K72" s="70"/>
      <c r="L72" s="69" t="s">
        <v>259</v>
      </c>
      <c r="M72" s="154" t="s">
        <v>513</v>
      </c>
      <c r="N72" s="181" t="s">
        <v>514</v>
      </c>
      <c r="O72" s="169" t="s">
        <v>515</v>
      </c>
      <c r="P72" s="169" t="s">
        <v>90</v>
      </c>
      <c r="Q72" s="169" t="s">
        <v>148</v>
      </c>
      <c r="R72" s="182">
        <v>1</v>
      </c>
      <c r="S72" s="169" t="s">
        <v>119</v>
      </c>
      <c r="T72" s="73">
        <v>44927</v>
      </c>
      <c r="U72" s="73">
        <v>45291</v>
      </c>
      <c r="V72" s="182">
        <v>1</v>
      </c>
      <c r="W72" s="182">
        <v>1</v>
      </c>
      <c r="X72" s="182">
        <v>1</v>
      </c>
      <c r="Y72" s="182">
        <v>1</v>
      </c>
      <c r="Z72" s="221">
        <v>1</v>
      </c>
      <c r="AA72" s="251">
        <v>1</v>
      </c>
      <c r="AB72" s="21"/>
      <c r="AC72" s="21"/>
      <c r="AD72" s="21"/>
      <c r="AE72" s="21"/>
      <c r="AF72" s="21"/>
      <c r="AG72" s="23" t="s">
        <v>516</v>
      </c>
      <c r="AH72" s="23"/>
      <c r="AI72" s="280"/>
      <c r="AJ72" s="280"/>
      <c r="AK72" s="280"/>
      <c r="AL72" s="266"/>
      <c r="AM72" s="22">
        <v>0</v>
      </c>
      <c r="AN72" s="22"/>
      <c r="AO72" s="22"/>
      <c r="AP72" s="74" t="e">
        <f t="shared" si="5"/>
        <v>#DIV/0!</v>
      </c>
      <c r="AQ72" s="237" t="e">
        <f t="shared" si="6"/>
        <v>#DIV/0!</v>
      </c>
      <c r="AR72" s="234"/>
      <c r="AS72" s="183"/>
      <c r="AT72" s="183"/>
      <c r="AU72" s="183"/>
      <c r="AV72" s="183"/>
      <c r="AW72" s="285"/>
      <c r="AX72" s="184"/>
    </row>
    <row r="73" spans="1:50" ht="135" hidden="1" x14ac:dyDescent="0.25">
      <c r="A73" s="185" t="s">
        <v>517</v>
      </c>
      <c r="B73" s="78" t="s">
        <v>518</v>
      </c>
      <c r="C73" s="77" t="s">
        <v>415</v>
      </c>
      <c r="D73" s="77" t="s">
        <v>415</v>
      </c>
      <c r="E73" s="78" t="s">
        <v>519</v>
      </c>
      <c r="F73" s="125" t="s">
        <v>520</v>
      </c>
      <c r="G73" s="125" t="s">
        <v>521</v>
      </c>
      <c r="H73" s="77" t="s">
        <v>415</v>
      </c>
      <c r="I73" s="77"/>
      <c r="J73" s="77"/>
      <c r="K73" s="78"/>
      <c r="L73" s="77">
        <v>1</v>
      </c>
      <c r="M73" s="186" t="s">
        <v>522</v>
      </c>
      <c r="N73" s="125" t="s">
        <v>523</v>
      </c>
      <c r="O73" s="125" t="s">
        <v>524</v>
      </c>
      <c r="P73" s="125" t="s">
        <v>81</v>
      </c>
      <c r="Q73" s="125" t="s">
        <v>69</v>
      </c>
      <c r="R73" s="176">
        <v>1</v>
      </c>
      <c r="S73" s="125" t="s">
        <v>119</v>
      </c>
      <c r="T73" s="187">
        <v>44927</v>
      </c>
      <c r="U73" s="187">
        <v>46387</v>
      </c>
      <c r="V73" s="4">
        <v>0</v>
      </c>
      <c r="W73" s="4">
        <v>12</v>
      </c>
      <c r="X73" s="4">
        <v>13</v>
      </c>
      <c r="Y73" s="4">
        <v>11</v>
      </c>
      <c r="Z73" s="222">
        <f>V73+W73+X73+Y73</f>
        <v>36</v>
      </c>
      <c r="AA73" s="248">
        <v>44</v>
      </c>
      <c r="AB73" s="19"/>
      <c r="AC73" s="19"/>
      <c r="AD73" s="19"/>
      <c r="AE73" s="19"/>
      <c r="AF73" s="19"/>
      <c r="AG73" s="42" t="s">
        <v>525</v>
      </c>
      <c r="AH73" s="42"/>
      <c r="AI73" s="281"/>
      <c r="AJ73" s="281"/>
      <c r="AK73" s="281"/>
      <c r="AL73" s="264"/>
      <c r="AM73" s="20">
        <v>1250000000</v>
      </c>
      <c r="AN73" s="20"/>
      <c r="AO73" s="20"/>
      <c r="AP73" s="65">
        <f t="shared" si="5"/>
        <v>0</v>
      </c>
      <c r="AQ73" s="236">
        <f t="shared" si="6"/>
        <v>0</v>
      </c>
      <c r="AR73" s="235"/>
      <c r="AS73" s="188"/>
      <c r="AT73" s="188"/>
      <c r="AU73" s="188"/>
      <c r="AV73" s="188"/>
      <c r="AW73" s="284"/>
      <c r="AX73" s="189"/>
    </row>
    <row r="74" spans="1:50" ht="225" hidden="1" x14ac:dyDescent="0.25">
      <c r="A74" s="190" t="s">
        <v>517</v>
      </c>
      <c r="B74" s="85" t="s">
        <v>518</v>
      </c>
      <c r="C74" s="85" t="s">
        <v>92</v>
      </c>
      <c r="D74" s="85" t="s">
        <v>526</v>
      </c>
      <c r="E74" s="85" t="s">
        <v>527</v>
      </c>
      <c r="F74" s="104" t="s">
        <v>520</v>
      </c>
      <c r="G74" s="84" t="s">
        <v>415</v>
      </c>
      <c r="H74" s="84" t="s">
        <v>528</v>
      </c>
      <c r="I74" s="84"/>
      <c r="J74" s="84"/>
      <c r="K74" s="85"/>
      <c r="L74" s="84">
        <v>2</v>
      </c>
      <c r="M74" s="132" t="s">
        <v>529</v>
      </c>
      <c r="N74" s="84" t="s">
        <v>530</v>
      </c>
      <c r="O74" s="84" t="s">
        <v>531</v>
      </c>
      <c r="P74" s="84" t="s">
        <v>147</v>
      </c>
      <c r="Q74" s="84" t="s">
        <v>148</v>
      </c>
      <c r="R74" s="85">
        <v>1</v>
      </c>
      <c r="S74" s="84" t="s">
        <v>70</v>
      </c>
      <c r="T74" s="105">
        <v>44946</v>
      </c>
      <c r="U74" s="105">
        <v>45291</v>
      </c>
      <c r="V74" s="18">
        <v>1</v>
      </c>
      <c r="W74" s="18">
        <v>1</v>
      </c>
      <c r="X74" s="18">
        <v>1</v>
      </c>
      <c r="Y74" s="18">
        <v>1</v>
      </c>
      <c r="Z74" s="223">
        <v>1</v>
      </c>
      <c r="AA74" s="276">
        <f>(3+7+4)/14*100%</f>
        <v>1</v>
      </c>
      <c r="AB74" s="10"/>
      <c r="AC74" s="10"/>
      <c r="AD74" s="10"/>
      <c r="AE74" s="10"/>
      <c r="AF74" s="10"/>
      <c r="AG74" s="16" t="s">
        <v>532</v>
      </c>
      <c r="AH74" s="16"/>
      <c r="AI74" s="279"/>
      <c r="AJ74" s="279"/>
      <c r="AK74" s="279"/>
      <c r="AL74" s="273"/>
      <c r="AM74" s="7">
        <v>7970100000</v>
      </c>
      <c r="AN74" s="7"/>
      <c r="AO74" s="7"/>
      <c r="AP74" s="90">
        <f t="shared" si="5"/>
        <v>0</v>
      </c>
      <c r="AQ74" s="238">
        <f t="shared" si="6"/>
        <v>0</v>
      </c>
      <c r="AR74" s="233"/>
      <c r="AS74" s="177"/>
      <c r="AT74" s="177"/>
      <c r="AU74" s="177"/>
      <c r="AV74" s="177"/>
      <c r="AW74" s="286"/>
      <c r="AX74" s="178"/>
    </row>
    <row r="75" spans="1:50" ht="303.75" hidden="1" x14ac:dyDescent="0.25">
      <c r="A75" s="190" t="s">
        <v>517</v>
      </c>
      <c r="B75" s="85" t="s">
        <v>518</v>
      </c>
      <c r="C75" s="85" t="s">
        <v>533</v>
      </c>
      <c r="D75" s="85" t="s">
        <v>534</v>
      </c>
      <c r="E75" s="85" t="s">
        <v>527</v>
      </c>
      <c r="F75" s="85" t="s">
        <v>92</v>
      </c>
      <c r="G75" s="85" t="s">
        <v>92</v>
      </c>
      <c r="H75" s="84" t="s">
        <v>535</v>
      </c>
      <c r="I75" s="84"/>
      <c r="J75" s="84"/>
      <c r="K75" s="85"/>
      <c r="L75" s="84">
        <v>3</v>
      </c>
      <c r="M75" s="132" t="s">
        <v>536</v>
      </c>
      <c r="N75" s="84" t="s">
        <v>537</v>
      </c>
      <c r="O75" s="84" t="s">
        <v>538</v>
      </c>
      <c r="P75" s="84" t="s">
        <v>81</v>
      </c>
      <c r="Q75" s="84" t="s">
        <v>69</v>
      </c>
      <c r="R75" s="84">
        <v>1</v>
      </c>
      <c r="S75" s="84" t="s">
        <v>83</v>
      </c>
      <c r="T75" s="105">
        <v>44927</v>
      </c>
      <c r="U75" s="105">
        <v>45291</v>
      </c>
      <c r="V75" s="191">
        <v>1</v>
      </c>
      <c r="W75" s="191">
        <v>3</v>
      </c>
      <c r="X75" s="191">
        <v>215</v>
      </c>
      <c r="Y75" s="191">
        <v>241</v>
      </c>
      <c r="Z75" s="224">
        <f>V75+W75+X75+Y75</f>
        <v>460</v>
      </c>
      <c r="AA75" s="282">
        <v>6</v>
      </c>
      <c r="AB75" s="11"/>
      <c r="AC75" s="11"/>
      <c r="AD75" s="11"/>
      <c r="AE75" s="11"/>
      <c r="AF75" s="11"/>
      <c r="AG75" s="15" t="s">
        <v>539</v>
      </c>
      <c r="AH75" s="15"/>
      <c r="AI75" s="279"/>
      <c r="AJ75" s="279"/>
      <c r="AK75" s="279"/>
      <c r="AL75" s="273"/>
      <c r="AM75" s="7">
        <v>5122860132</v>
      </c>
      <c r="AN75" s="7"/>
      <c r="AO75" s="7"/>
      <c r="AP75" s="90">
        <f t="shared" si="5"/>
        <v>0</v>
      </c>
      <c r="AQ75" s="238">
        <f t="shared" si="6"/>
        <v>0</v>
      </c>
      <c r="AR75" s="233"/>
      <c r="AS75" s="177"/>
      <c r="AT75" s="177"/>
      <c r="AU75" s="177"/>
      <c r="AV75" s="177"/>
      <c r="AW75" s="286"/>
      <c r="AX75" s="178"/>
    </row>
    <row r="76" spans="1:50" ht="146.25" hidden="1" x14ac:dyDescent="0.25">
      <c r="A76" s="190" t="s">
        <v>517</v>
      </c>
      <c r="B76" s="85" t="s">
        <v>518</v>
      </c>
      <c r="C76" s="84" t="s">
        <v>540</v>
      </c>
      <c r="D76" s="84" t="s">
        <v>541</v>
      </c>
      <c r="E76" s="84" t="s">
        <v>542</v>
      </c>
      <c r="F76" s="84" t="s">
        <v>543</v>
      </c>
      <c r="G76" s="84" t="s">
        <v>186</v>
      </c>
      <c r="H76" s="84" t="s">
        <v>544</v>
      </c>
      <c r="I76" s="192"/>
      <c r="J76" s="192"/>
      <c r="K76" s="85"/>
      <c r="L76" s="84">
        <v>4</v>
      </c>
      <c r="M76" s="84" t="s">
        <v>545</v>
      </c>
      <c r="N76" s="84" t="s">
        <v>546</v>
      </c>
      <c r="O76" s="84" t="s">
        <v>547</v>
      </c>
      <c r="P76" s="84" t="s">
        <v>81</v>
      </c>
      <c r="Q76" s="84" t="s">
        <v>69</v>
      </c>
      <c r="R76" s="84">
        <v>2973</v>
      </c>
      <c r="S76" s="84" t="s">
        <v>102</v>
      </c>
      <c r="T76" s="105">
        <v>44927</v>
      </c>
      <c r="U76" s="105">
        <v>45291</v>
      </c>
      <c r="V76" s="193">
        <v>1256</v>
      </c>
      <c r="W76" s="193">
        <v>6295</v>
      </c>
      <c r="X76" s="193">
        <v>6295</v>
      </c>
      <c r="Y76" s="193">
        <v>1284</v>
      </c>
      <c r="Z76" s="225">
        <v>15130</v>
      </c>
      <c r="AA76" s="258">
        <v>3236</v>
      </c>
      <c r="AB76" s="8"/>
      <c r="AC76" s="8"/>
      <c r="AD76" s="8"/>
      <c r="AE76" s="8"/>
      <c r="AF76" s="8"/>
      <c r="AG76" s="13" t="s">
        <v>548</v>
      </c>
      <c r="AH76" s="13"/>
      <c r="AI76" s="279"/>
      <c r="AJ76" s="279"/>
      <c r="AK76" s="279"/>
      <c r="AL76" s="273"/>
      <c r="AM76" s="7">
        <v>13683244983</v>
      </c>
      <c r="AN76" s="7"/>
      <c r="AO76" s="7"/>
      <c r="AP76" s="90">
        <f t="shared" si="5"/>
        <v>0</v>
      </c>
      <c r="AQ76" s="238">
        <f t="shared" si="6"/>
        <v>0</v>
      </c>
      <c r="AR76" s="233"/>
      <c r="AS76" s="177"/>
      <c r="AT76" s="177"/>
      <c r="AU76" s="177"/>
      <c r="AV76" s="177"/>
      <c r="AW76" s="286"/>
      <c r="AX76" s="178"/>
    </row>
    <row r="77" spans="1:50" ht="124.5" hidden="1" thickBot="1" x14ac:dyDescent="0.3">
      <c r="A77" s="194" t="s">
        <v>517</v>
      </c>
      <c r="B77" s="95" t="s">
        <v>518</v>
      </c>
      <c r="C77" s="94" t="s">
        <v>549</v>
      </c>
      <c r="D77" s="94" t="s">
        <v>550</v>
      </c>
      <c r="E77" s="94" t="s">
        <v>551</v>
      </c>
      <c r="F77" s="94" t="s">
        <v>543</v>
      </c>
      <c r="G77" s="94" t="s">
        <v>186</v>
      </c>
      <c r="H77" s="94" t="s">
        <v>544</v>
      </c>
      <c r="I77" s="195"/>
      <c r="J77" s="195"/>
      <c r="K77" s="95"/>
      <c r="L77" s="94">
        <v>5</v>
      </c>
      <c r="M77" s="94" t="s">
        <v>552</v>
      </c>
      <c r="N77" s="94" t="s">
        <v>553</v>
      </c>
      <c r="O77" s="94" t="s">
        <v>554</v>
      </c>
      <c r="P77" s="94" t="s">
        <v>81</v>
      </c>
      <c r="Q77" s="94" t="s">
        <v>69</v>
      </c>
      <c r="R77" s="94">
        <v>487</v>
      </c>
      <c r="S77" s="94" t="s">
        <v>102</v>
      </c>
      <c r="T77" s="123">
        <v>44927</v>
      </c>
      <c r="U77" s="123">
        <v>45291</v>
      </c>
      <c r="V77" s="196">
        <v>0</v>
      </c>
      <c r="W77" s="196">
        <v>0</v>
      </c>
      <c r="X77" s="196">
        <v>0</v>
      </c>
      <c r="Y77" s="196">
        <v>1691</v>
      </c>
      <c r="Z77" s="226">
        <v>1691</v>
      </c>
      <c r="AA77" s="259" t="s">
        <v>120</v>
      </c>
      <c r="AB77" s="25"/>
      <c r="AC77" s="25"/>
      <c r="AD77" s="25"/>
      <c r="AE77" s="25"/>
      <c r="AF77" s="25"/>
      <c r="AG77" s="23" t="s">
        <v>555</v>
      </c>
      <c r="AH77" s="23"/>
      <c r="AI77" s="280"/>
      <c r="AJ77" s="280"/>
      <c r="AK77" s="280"/>
      <c r="AL77" s="266"/>
      <c r="AM77" s="22">
        <v>36116794885</v>
      </c>
      <c r="AN77" s="22"/>
      <c r="AO77" s="22"/>
      <c r="AP77" s="74">
        <f t="shared" si="5"/>
        <v>0</v>
      </c>
      <c r="AQ77" s="237">
        <f t="shared" si="6"/>
        <v>0</v>
      </c>
      <c r="AR77" s="234"/>
      <c r="AS77" s="183"/>
      <c r="AT77" s="183"/>
      <c r="AU77" s="183"/>
      <c r="AV77" s="183"/>
      <c r="AW77" s="285"/>
      <c r="AX77" s="184"/>
    </row>
    <row r="78" spans="1:50" ht="303.75" hidden="1" x14ac:dyDescent="0.25">
      <c r="A78" s="59" t="s">
        <v>556</v>
      </c>
      <c r="B78" s="60" t="s">
        <v>557</v>
      </c>
      <c r="C78" s="81" t="s">
        <v>558</v>
      </c>
      <c r="D78" s="61" t="s">
        <v>559</v>
      </c>
      <c r="E78" s="61" t="s">
        <v>560</v>
      </c>
      <c r="F78" s="61" t="s">
        <v>415</v>
      </c>
      <c r="G78" s="61" t="s">
        <v>415</v>
      </c>
      <c r="H78" s="61" t="s">
        <v>415</v>
      </c>
      <c r="I78" s="63" t="s">
        <v>217</v>
      </c>
      <c r="J78" s="63" t="s">
        <v>561</v>
      </c>
      <c r="K78" s="61"/>
      <c r="L78" s="60">
        <v>1</v>
      </c>
      <c r="M78" s="98" t="s">
        <v>562</v>
      </c>
      <c r="N78" s="98" t="s">
        <v>563</v>
      </c>
      <c r="O78" s="98" t="s">
        <v>564</v>
      </c>
      <c r="P78" s="60" t="s">
        <v>147</v>
      </c>
      <c r="Q78" s="60" t="s">
        <v>69</v>
      </c>
      <c r="R78" s="61" t="s">
        <v>415</v>
      </c>
      <c r="S78" s="60" t="s">
        <v>70</v>
      </c>
      <c r="T78" s="64">
        <v>44927</v>
      </c>
      <c r="U78" s="64">
        <v>45261</v>
      </c>
      <c r="V78" s="61">
        <v>0.2</v>
      </c>
      <c r="W78" s="61">
        <v>0.3</v>
      </c>
      <c r="X78" s="61">
        <v>0.3</v>
      </c>
      <c r="Y78" s="61">
        <v>0.2</v>
      </c>
      <c r="Z78" s="227">
        <f>V78+W78+X78+Y78</f>
        <v>1</v>
      </c>
      <c r="AA78" s="262">
        <f>1/20</f>
        <v>0.05</v>
      </c>
      <c r="AB78" s="30"/>
      <c r="AC78" s="30"/>
      <c r="AD78" s="30"/>
      <c r="AE78" s="30"/>
      <c r="AF78" s="30"/>
      <c r="AG78" s="32" t="s">
        <v>565</v>
      </c>
      <c r="AH78" s="32"/>
      <c r="AI78" s="281"/>
      <c r="AJ78" s="281"/>
      <c r="AK78" s="281"/>
      <c r="AL78" s="264"/>
      <c r="AM78" s="20">
        <v>4454931280</v>
      </c>
      <c r="AN78" s="20"/>
      <c r="AO78" s="20"/>
      <c r="AP78" s="65">
        <f t="shared" si="5"/>
        <v>0</v>
      </c>
      <c r="AQ78" s="236">
        <f t="shared" si="6"/>
        <v>0</v>
      </c>
      <c r="AR78" s="235"/>
      <c r="AS78" s="188"/>
      <c r="AT78" s="188"/>
      <c r="AU78" s="188"/>
      <c r="AV78" s="188"/>
      <c r="AW78" s="284"/>
      <c r="AX78" s="189"/>
    </row>
    <row r="79" spans="1:50" ht="180" hidden="1" x14ac:dyDescent="0.25">
      <c r="A79" s="82" t="s">
        <v>556</v>
      </c>
      <c r="B79" s="83" t="s">
        <v>557</v>
      </c>
      <c r="C79" s="89" t="s">
        <v>558</v>
      </c>
      <c r="D79" s="99" t="s">
        <v>566</v>
      </c>
      <c r="E79" s="99" t="s">
        <v>567</v>
      </c>
      <c r="F79" s="99" t="s">
        <v>415</v>
      </c>
      <c r="G79" s="99" t="s">
        <v>568</v>
      </c>
      <c r="H79" s="83" t="s">
        <v>569</v>
      </c>
      <c r="I79" s="103" t="s">
        <v>217</v>
      </c>
      <c r="J79" s="103" t="s">
        <v>561</v>
      </c>
      <c r="K79" s="99"/>
      <c r="L79" s="83">
        <v>2</v>
      </c>
      <c r="M79" s="100" t="s">
        <v>570</v>
      </c>
      <c r="N79" s="100" t="s">
        <v>571</v>
      </c>
      <c r="O79" s="83" t="s">
        <v>572</v>
      </c>
      <c r="P79" s="83" t="s">
        <v>147</v>
      </c>
      <c r="Q79" s="83" t="s">
        <v>91</v>
      </c>
      <c r="R79" s="99">
        <v>1</v>
      </c>
      <c r="S79" s="83" t="s">
        <v>70</v>
      </c>
      <c r="T79" s="88">
        <v>44927</v>
      </c>
      <c r="U79" s="88">
        <v>45261</v>
      </c>
      <c r="V79" s="151">
        <v>1</v>
      </c>
      <c r="W79" s="151">
        <v>1</v>
      </c>
      <c r="X79" s="151">
        <v>1</v>
      </c>
      <c r="Y79" s="151">
        <v>1</v>
      </c>
      <c r="Z79" s="202">
        <v>1</v>
      </c>
      <c r="AA79" s="256">
        <f>14/14</f>
        <v>1</v>
      </c>
      <c r="AB79" s="6"/>
      <c r="AC79" s="6"/>
      <c r="AD79" s="6"/>
      <c r="AE79" s="6"/>
      <c r="AF79" s="6"/>
      <c r="AG79" s="12" t="s">
        <v>573</v>
      </c>
      <c r="AH79" s="12"/>
      <c r="AI79" s="279"/>
      <c r="AJ79" s="279"/>
      <c r="AK79" s="279"/>
      <c r="AL79" s="273"/>
      <c r="AM79" s="7">
        <v>602000000</v>
      </c>
      <c r="AN79" s="7"/>
      <c r="AO79" s="7"/>
      <c r="AP79" s="90">
        <f t="shared" si="5"/>
        <v>0</v>
      </c>
      <c r="AQ79" s="238">
        <f t="shared" si="6"/>
        <v>0</v>
      </c>
      <c r="AR79" s="233"/>
      <c r="AS79" s="177"/>
      <c r="AT79" s="177"/>
      <c r="AU79" s="177"/>
      <c r="AV79" s="177"/>
      <c r="AW79" s="286"/>
      <c r="AX79" s="178"/>
    </row>
    <row r="80" spans="1:50" ht="169.5" hidden="1" thickBot="1" x14ac:dyDescent="0.3">
      <c r="A80" s="68" t="s">
        <v>556</v>
      </c>
      <c r="B80" s="69" t="s">
        <v>557</v>
      </c>
      <c r="C80" s="102" t="s">
        <v>558</v>
      </c>
      <c r="D80" s="70" t="s">
        <v>566</v>
      </c>
      <c r="E80" s="70" t="s">
        <v>567</v>
      </c>
      <c r="F80" s="70" t="s">
        <v>415</v>
      </c>
      <c r="G80" s="70" t="s">
        <v>568</v>
      </c>
      <c r="H80" s="69" t="s">
        <v>569</v>
      </c>
      <c r="I80" s="72" t="s">
        <v>217</v>
      </c>
      <c r="J80" s="72" t="s">
        <v>561</v>
      </c>
      <c r="K80" s="70"/>
      <c r="L80" s="69">
        <v>3</v>
      </c>
      <c r="M80" s="154" t="s">
        <v>574</v>
      </c>
      <c r="N80" s="154" t="s">
        <v>575</v>
      </c>
      <c r="O80" s="154" t="s">
        <v>576</v>
      </c>
      <c r="P80" s="69" t="s">
        <v>147</v>
      </c>
      <c r="Q80" s="69" t="s">
        <v>69</v>
      </c>
      <c r="R80" s="70" t="s">
        <v>415</v>
      </c>
      <c r="S80" s="69" t="s">
        <v>70</v>
      </c>
      <c r="T80" s="73">
        <v>45108</v>
      </c>
      <c r="U80" s="73">
        <v>45261</v>
      </c>
      <c r="V80" s="197">
        <v>0.2</v>
      </c>
      <c r="W80" s="197">
        <v>0.8</v>
      </c>
      <c r="X80" s="197"/>
      <c r="Y80" s="197"/>
      <c r="Z80" s="199">
        <v>1</v>
      </c>
      <c r="AA80" s="283">
        <f>1/10</f>
        <v>0.1</v>
      </c>
      <c r="AB80" s="43"/>
      <c r="AC80" s="43"/>
      <c r="AD80" s="43"/>
      <c r="AE80" s="43"/>
      <c r="AF80" s="43"/>
      <c r="AG80" s="23" t="s">
        <v>577</v>
      </c>
      <c r="AH80" s="23"/>
      <c r="AI80" s="280"/>
      <c r="AJ80" s="280"/>
      <c r="AK80" s="280"/>
      <c r="AL80" s="266"/>
      <c r="AM80" s="22">
        <v>0</v>
      </c>
      <c r="AN80" s="22"/>
      <c r="AO80" s="22"/>
      <c r="AP80" s="74" t="e">
        <f t="shared" si="5"/>
        <v>#DIV/0!</v>
      </c>
      <c r="AQ80" s="237" t="e">
        <f t="shared" si="6"/>
        <v>#DIV/0!</v>
      </c>
      <c r="AR80" s="234"/>
      <c r="AS80" s="183"/>
      <c r="AT80" s="183"/>
      <c r="AU80" s="183"/>
      <c r="AV80" s="183"/>
      <c r="AW80" s="285"/>
      <c r="AX80" s="184"/>
    </row>
    <row r="81" spans="1:50" ht="382.5" hidden="1" x14ac:dyDescent="0.25">
      <c r="A81" s="59" t="s">
        <v>578</v>
      </c>
      <c r="B81" s="60" t="s">
        <v>579</v>
      </c>
      <c r="C81" s="98" t="s">
        <v>580</v>
      </c>
      <c r="D81" s="98" t="s">
        <v>581</v>
      </c>
      <c r="E81" s="98" t="s">
        <v>582</v>
      </c>
      <c r="F81" s="60" t="s">
        <v>186</v>
      </c>
      <c r="G81" s="60" t="s">
        <v>186</v>
      </c>
      <c r="H81" s="98" t="s">
        <v>583</v>
      </c>
      <c r="I81" s="98" t="s">
        <v>584</v>
      </c>
      <c r="J81" s="98" t="s">
        <v>585</v>
      </c>
      <c r="K81" s="61"/>
      <c r="L81" s="81">
        <v>1</v>
      </c>
      <c r="M81" s="98" t="s">
        <v>586</v>
      </c>
      <c r="N81" s="60" t="s">
        <v>587</v>
      </c>
      <c r="O81" s="60" t="s">
        <v>588</v>
      </c>
      <c r="P81" s="60" t="s">
        <v>81</v>
      </c>
      <c r="Q81" s="60" t="s">
        <v>91</v>
      </c>
      <c r="R81" s="60" t="s">
        <v>63</v>
      </c>
      <c r="S81" s="60" t="s">
        <v>83</v>
      </c>
      <c r="T81" s="64">
        <v>44927</v>
      </c>
      <c r="U81" s="64">
        <v>46023</v>
      </c>
      <c r="V81" s="81">
        <v>50</v>
      </c>
      <c r="W81" s="81">
        <v>60</v>
      </c>
      <c r="X81" s="81">
        <v>70</v>
      </c>
      <c r="Y81" s="81">
        <v>80</v>
      </c>
      <c r="Z81" s="200">
        <v>80</v>
      </c>
      <c r="AA81" s="248">
        <f>6+1</f>
        <v>7</v>
      </c>
      <c r="AB81" s="19"/>
      <c r="AC81" s="19"/>
      <c r="AD81" s="19"/>
      <c r="AE81" s="19"/>
      <c r="AF81" s="19"/>
      <c r="AG81" s="14" t="s">
        <v>589</v>
      </c>
      <c r="AH81" s="14"/>
      <c r="AI81" s="281"/>
      <c r="AJ81" s="281"/>
      <c r="AK81" s="281"/>
      <c r="AL81" s="264"/>
      <c r="AM81" s="20">
        <f>60000000+180000000+(200000000)</f>
        <v>440000000</v>
      </c>
      <c r="AN81" s="20"/>
      <c r="AO81" s="20"/>
      <c r="AP81" s="65">
        <f t="shared" si="5"/>
        <v>0</v>
      </c>
      <c r="AQ81" s="236">
        <f t="shared" si="6"/>
        <v>0</v>
      </c>
      <c r="AR81" s="235"/>
      <c r="AS81" s="188"/>
      <c r="AT81" s="188"/>
      <c r="AU81" s="188"/>
      <c r="AV81" s="188"/>
      <c r="AW81" s="284"/>
      <c r="AX81" s="189"/>
    </row>
    <row r="82" spans="1:50" ht="180.75" hidden="1" thickBot="1" x14ac:dyDescent="0.3">
      <c r="A82" s="68" t="s">
        <v>578</v>
      </c>
      <c r="B82" s="69" t="s">
        <v>579</v>
      </c>
      <c r="C82" s="69"/>
      <c r="D82" s="69"/>
      <c r="E82" s="69"/>
      <c r="F82" s="69"/>
      <c r="G82" s="69"/>
      <c r="H82" s="69"/>
      <c r="I82" s="69"/>
      <c r="J82" s="69"/>
      <c r="K82" s="70"/>
      <c r="L82" s="102">
        <v>2</v>
      </c>
      <c r="M82" s="154" t="s">
        <v>590</v>
      </c>
      <c r="N82" s="154" t="s">
        <v>591</v>
      </c>
      <c r="O82" s="154" t="s">
        <v>592</v>
      </c>
      <c r="P82" s="69" t="s">
        <v>147</v>
      </c>
      <c r="Q82" s="69" t="s">
        <v>148</v>
      </c>
      <c r="R82" s="70">
        <v>1</v>
      </c>
      <c r="S82" s="69" t="s">
        <v>70</v>
      </c>
      <c r="T82" s="73">
        <v>44927</v>
      </c>
      <c r="U82" s="73">
        <v>46023</v>
      </c>
      <c r="V82" s="70">
        <v>1</v>
      </c>
      <c r="W82" s="70">
        <v>1</v>
      </c>
      <c r="X82" s="70">
        <v>1</v>
      </c>
      <c r="Y82" s="158">
        <v>1</v>
      </c>
      <c r="Z82" s="199">
        <v>1</v>
      </c>
      <c r="AA82" s="251">
        <f>+(20+(10-5)+5)/(20+(10-5)+5)</f>
        <v>1</v>
      </c>
      <c r="AB82" s="21"/>
      <c r="AC82" s="21"/>
      <c r="AD82" s="21"/>
      <c r="AE82" s="21"/>
      <c r="AF82" s="21"/>
      <c r="AG82" s="23" t="s">
        <v>593</v>
      </c>
      <c r="AH82" s="23"/>
      <c r="AI82" s="280"/>
      <c r="AJ82" s="280"/>
      <c r="AK82" s="280"/>
      <c r="AL82" s="266"/>
      <c r="AM82" s="22">
        <f>490329440+200000000+500000000+500000000</f>
        <v>1690329440</v>
      </c>
      <c r="AN82" s="22"/>
      <c r="AO82" s="22"/>
      <c r="AP82" s="74">
        <f t="shared" si="5"/>
        <v>0</v>
      </c>
      <c r="AQ82" s="237">
        <f t="shared" si="6"/>
        <v>0</v>
      </c>
      <c r="AR82" s="234"/>
      <c r="AS82" s="183"/>
      <c r="AT82" s="183"/>
      <c r="AU82" s="183"/>
      <c r="AV82" s="183"/>
      <c r="AW82" s="285"/>
      <c r="AX82" s="184"/>
    </row>
    <row r="83" spans="1:50" ht="191.25" hidden="1" x14ac:dyDescent="0.25">
      <c r="A83" s="59" t="s">
        <v>594</v>
      </c>
      <c r="B83" s="61" t="s">
        <v>595</v>
      </c>
      <c r="C83" s="61" t="s">
        <v>596</v>
      </c>
      <c r="D83" s="61" t="s">
        <v>597</v>
      </c>
      <c r="E83" s="61" t="s">
        <v>598</v>
      </c>
      <c r="F83" s="60" t="s">
        <v>120</v>
      </c>
      <c r="G83" s="60" t="s">
        <v>599</v>
      </c>
      <c r="H83" s="60" t="s">
        <v>120</v>
      </c>
      <c r="I83" s="60"/>
      <c r="J83" s="60"/>
      <c r="K83" s="61"/>
      <c r="L83" s="60">
        <v>1</v>
      </c>
      <c r="M83" s="98" t="s">
        <v>600</v>
      </c>
      <c r="N83" s="61" t="s">
        <v>601</v>
      </c>
      <c r="O83" s="60" t="s">
        <v>602</v>
      </c>
      <c r="P83" s="60" t="s">
        <v>101</v>
      </c>
      <c r="Q83" s="60" t="s">
        <v>69</v>
      </c>
      <c r="R83" s="60">
        <v>158</v>
      </c>
      <c r="S83" s="60" t="s">
        <v>102</v>
      </c>
      <c r="T83" s="64">
        <v>44927</v>
      </c>
      <c r="U83" s="64">
        <v>46357</v>
      </c>
      <c r="V83" s="81">
        <v>41</v>
      </c>
      <c r="W83" s="81">
        <v>45</v>
      </c>
      <c r="X83" s="81">
        <v>53</v>
      </c>
      <c r="Y83" s="81">
        <v>57</v>
      </c>
      <c r="Z83" s="200">
        <f>+V83+W83+X83+Y83</f>
        <v>196</v>
      </c>
      <c r="AA83" s="248">
        <v>10</v>
      </c>
      <c r="AB83" s="19"/>
      <c r="AC83" s="19"/>
      <c r="AD83" s="19"/>
      <c r="AE83" s="19"/>
      <c r="AF83" s="19"/>
      <c r="AG83" s="14" t="s">
        <v>603</v>
      </c>
      <c r="AH83" s="14"/>
      <c r="AI83" s="281"/>
      <c r="AJ83" s="281"/>
      <c r="AK83" s="281"/>
      <c r="AL83" s="14"/>
      <c r="AM83" s="20">
        <v>270000000000</v>
      </c>
      <c r="AN83" s="20"/>
      <c r="AO83" s="20"/>
      <c r="AP83" s="65">
        <f t="shared" si="5"/>
        <v>0</v>
      </c>
      <c r="AQ83" s="236">
        <f t="shared" si="6"/>
        <v>0</v>
      </c>
      <c r="AR83" s="235"/>
      <c r="AS83" s="188"/>
      <c r="AT83" s="188"/>
      <c r="AU83" s="188"/>
      <c r="AV83" s="188"/>
      <c r="AW83" s="284"/>
      <c r="AX83" s="189"/>
    </row>
    <row r="84" spans="1:50" ht="123.75" hidden="1" x14ac:dyDescent="0.25">
      <c r="A84" s="82" t="s">
        <v>594</v>
      </c>
      <c r="B84" s="99" t="s">
        <v>595</v>
      </c>
      <c r="C84" s="99" t="s">
        <v>604</v>
      </c>
      <c r="D84" s="99" t="s">
        <v>605</v>
      </c>
      <c r="E84" s="99" t="s">
        <v>598</v>
      </c>
      <c r="F84" s="83" t="s">
        <v>120</v>
      </c>
      <c r="G84" s="83" t="s">
        <v>599</v>
      </c>
      <c r="H84" s="83" t="s">
        <v>120</v>
      </c>
      <c r="I84" s="83"/>
      <c r="J84" s="83"/>
      <c r="K84" s="99"/>
      <c r="L84" s="83">
        <v>2</v>
      </c>
      <c r="M84" s="100" t="s">
        <v>606</v>
      </c>
      <c r="N84" s="83" t="s">
        <v>607</v>
      </c>
      <c r="O84" s="83" t="s">
        <v>608</v>
      </c>
      <c r="P84" s="83" t="s">
        <v>68</v>
      </c>
      <c r="Q84" s="83" t="s">
        <v>69</v>
      </c>
      <c r="R84" s="83" t="s">
        <v>63</v>
      </c>
      <c r="S84" s="83" t="s">
        <v>102</v>
      </c>
      <c r="T84" s="88">
        <v>44927</v>
      </c>
      <c r="U84" s="88">
        <v>46357</v>
      </c>
      <c r="V84" s="89">
        <v>37</v>
      </c>
      <c r="W84" s="89">
        <v>1</v>
      </c>
      <c r="X84" s="89">
        <v>5</v>
      </c>
      <c r="Y84" s="89">
        <v>5</v>
      </c>
      <c r="Z84" s="201">
        <f>+V84+W84+X84+Y84</f>
        <v>48</v>
      </c>
      <c r="AA84" s="254" t="s">
        <v>120</v>
      </c>
      <c r="AB84" s="5"/>
      <c r="AC84" s="5"/>
      <c r="AD84" s="5"/>
      <c r="AE84" s="5"/>
      <c r="AF84" s="5"/>
      <c r="AG84" s="13" t="s">
        <v>609</v>
      </c>
      <c r="AH84" s="13"/>
      <c r="AI84" s="279"/>
      <c r="AJ84" s="279"/>
      <c r="AK84" s="279"/>
      <c r="AL84" s="13"/>
      <c r="AM84" s="7">
        <v>93412341901</v>
      </c>
      <c r="AN84" s="7"/>
      <c r="AO84" s="7"/>
      <c r="AP84" s="90">
        <f t="shared" si="5"/>
        <v>0</v>
      </c>
      <c r="AQ84" s="238">
        <f t="shared" si="6"/>
        <v>0</v>
      </c>
      <c r="AR84" s="233"/>
      <c r="AS84" s="177"/>
      <c r="AT84" s="177"/>
      <c r="AU84" s="177"/>
      <c r="AV84" s="177"/>
      <c r="AW84" s="286"/>
      <c r="AX84" s="178"/>
    </row>
    <row r="85" spans="1:50" ht="124.5" hidden="1" thickBot="1" x14ac:dyDescent="0.3">
      <c r="A85" s="68" t="s">
        <v>594</v>
      </c>
      <c r="B85" s="70" t="s">
        <v>595</v>
      </c>
      <c r="C85" s="70" t="s">
        <v>596</v>
      </c>
      <c r="D85" s="70" t="s">
        <v>605</v>
      </c>
      <c r="E85" s="70" t="s">
        <v>598</v>
      </c>
      <c r="F85" s="69" t="s">
        <v>120</v>
      </c>
      <c r="G85" s="69" t="s">
        <v>599</v>
      </c>
      <c r="H85" s="69" t="s">
        <v>120</v>
      </c>
      <c r="I85" s="69"/>
      <c r="J85" s="69"/>
      <c r="K85" s="70"/>
      <c r="L85" s="69">
        <v>3</v>
      </c>
      <c r="M85" s="71" t="s">
        <v>610</v>
      </c>
      <c r="N85" s="69" t="s">
        <v>611</v>
      </c>
      <c r="O85" s="69" t="s">
        <v>612</v>
      </c>
      <c r="P85" s="69" t="s">
        <v>101</v>
      </c>
      <c r="Q85" s="69" t="s">
        <v>69</v>
      </c>
      <c r="R85" s="102">
        <v>14</v>
      </c>
      <c r="S85" s="69" t="s">
        <v>102</v>
      </c>
      <c r="T85" s="73">
        <v>44927</v>
      </c>
      <c r="U85" s="73">
        <v>46357</v>
      </c>
      <c r="V85" s="102">
        <v>2972</v>
      </c>
      <c r="W85" s="102">
        <v>2287</v>
      </c>
      <c r="X85" s="102">
        <v>2401</v>
      </c>
      <c r="Y85" s="102">
        <v>2000</v>
      </c>
      <c r="Z85" s="203">
        <f>+V85+W85+X85+Y85</f>
        <v>9660</v>
      </c>
      <c r="AA85" s="257" t="s">
        <v>120</v>
      </c>
      <c r="AB85" s="24"/>
      <c r="AC85" s="24"/>
      <c r="AD85" s="24"/>
      <c r="AE85" s="24"/>
      <c r="AF85" s="24"/>
      <c r="AG85" s="23" t="s">
        <v>613</v>
      </c>
      <c r="AH85" s="23"/>
      <c r="AI85" s="280"/>
      <c r="AJ85" s="280"/>
      <c r="AK85" s="280"/>
      <c r="AL85" s="23"/>
      <c r="AM85" s="22">
        <v>51808585486</v>
      </c>
      <c r="AN85" s="22"/>
      <c r="AO85" s="22"/>
      <c r="AP85" s="74">
        <f t="shared" si="5"/>
        <v>0</v>
      </c>
      <c r="AQ85" s="237">
        <f t="shared" si="6"/>
        <v>0</v>
      </c>
      <c r="AR85" s="234"/>
      <c r="AS85" s="183"/>
      <c r="AT85" s="183"/>
      <c r="AU85" s="183"/>
      <c r="AV85" s="183"/>
      <c r="AW85" s="285"/>
      <c r="AX85" s="184"/>
    </row>
    <row r="86" spans="1:50" x14ac:dyDescent="0.25">
      <c r="AM86" s="337">
        <f>SUBTOTAL(9,AM15:AM85)</f>
        <v>85460500000</v>
      </c>
      <c r="AN86" s="337">
        <f>SUBTOTAL(9,AN15:AN85)</f>
        <v>72812045363</v>
      </c>
      <c r="AO86" s="337">
        <f>SUBTOTAL(9,AO15:AO85)</f>
        <v>47591640569.339996</v>
      </c>
    </row>
    <row r="93" spans="1:50" x14ac:dyDescent="0.25">
      <c r="AO93" s="336"/>
    </row>
  </sheetData>
  <sheetProtection algorithmName="SHA-512" hashValue="6tbb+5QBAv9mikCPaiasnJHDsC1jMlfyLwctnH/Vslk0d6DtGruQULrYxq+xIMqd2gb1lysAYd9s3bcIZswlSg==" saltValue="Ruvv5KyYreANRn1bNFJMUQ==" spinCount="100000" sheet="1" objects="1" scenarios="1"/>
  <autoFilter ref="A6:AX85" xr:uid="{00000000-0009-0000-0000-000000000000}">
    <filterColumn colId="0">
      <filters>
        <filter val="Dirección Nacional de Bomberos"/>
      </filters>
    </filterColumn>
  </autoFilter>
  <mergeCells count="37">
    <mergeCell ref="AQ5:AQ6"/>
    <mergeCell ref="AR5:AU5"/>
    <mergeCell ref="AV5:AV6"/>
    <mergeCell ref="AA5:AF5"/>
    <mergeCell ref="AG5:AL5"/>
    <mergeCell ref="AM5:AM6"/>
    <mergeCell ref="AN5:AN6"/>
    <mergeCell ref="AO5:AO6"/>
    <mergeCell ref="AP5:AP6"/>
    <mergeCell ref="V5:Z5"/>
    <mergeCell ref="K5:K6"/>
    <mergeCell ref="L5:L6"/>
    <mergeCell ref="M5:M6"/>
    <mergeCell ref="N5:N6"/>
    <mergeCell ref="O5:O6"/>
    <mergeCell ref="P5:P6"/>
    <mergeCell ref="Q5:Q6"/>
    <mergeCell ref="R5:R6"/>
    <mergeCell ref="S5:S6"/>
    <mergeCell ref="T5:T6"/>
    <mergeCell ref="U5:U6"/>
    <mergeCell ref="AW4:AW6"/>
    <mergeCell ref="AX4:AX6"/>
    <mergeCell ref="A5:A6"/>
    <mergeCell ref="B5:B6"/>
    <mergeCell ref="C5:C6"/>
    <mergeCell ref="D5:D6"/>
    <mergeCell ref="J5:J6"/>
    <mergeCell ref="A4:B4"/>
    <mergeCell ref="C4:K4"/>
    <mergeCell ref="L4:Z4"/>
    <mergeCell ref="AA4:AV4"/>
    <mergeCell ref="E5:E6"/>
    <mergeCell ref="F5:F6"/>
    <mergeCell ref="G5:G6"/>
    <mergeCell ref="H5:H6"/>
    <mergeCell ref="I5:I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CONSOLIDADO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Avellaneda Chaves</dc:creator>
  <cp:keywords/>
  <dc:description/>
  <cp:lastModifiedBy>Adriana Moreno Roncancio</cp:lastModifiedBy>
  <cp:revision/>
  <dcterms:created xsi:type="dcterms:W3CDTF">2023-01-31T14:45:27Z</dcterms:created>
  <dcterms:modified xsi:type="dcterms:W3CDTF">2025-08-22T16:50:15Z</dcterms:modified>
  <cp:category/>
  <cp:contentStatus/>
</cp:coreProperties>
</file>